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5" firstSheet="1" activeTab="12"/>
  </bookViews>
  <sheets>
    <sheet name="п. 3.2.1. Приказа" sheetId="1" r:id="rId1"/>
    <sheet name="январь 14" sheetId="2" r:id="rId2"/>
    <sheet name="февраль14" sheetId="3" r:id="rId3"/>
    <sheet name="март14" sheetId="4" r:id="rId4"/>
    <sheet name="апрель14" sheetId="5" r:id="rId5"/>
    <sheet name="май14" sheetId="6" r:id="rId6"/>
    <sheet name="июнь14" sheetId="7" r:id="rId7"/>
    <sheet name="июль14" sheetId="8" r:id="rId8"/>
    <sheet name="август14" sheetId="9" r:id="rId9"/>
    <sheet name="сентябрь14" sheetId="10" r:id="rId10"/>
    <sheet name="октябрь14" sheetId="11" r:id="rId11"/>
    <sheet name="ноябрь14" sheetId="12" r:id="rId12"/>
    <sheet name="декабрь13" sheetId="13" r:id="rId13"/>
    <sheet name="п.3.2.4." sheetId="14" r:id="rId14"/>
    <sheet name="п.3.2.2.   3.2.3." sheetId="15" r:id="rId15"/>
  </sheets>
  <definedNames/>
  <calcPr fullCalcOnLoad="1"/>
</workbook>
</file>

<file path=xl/sharedStrings.xml><?xml version="1.0" encoding="utf-8"?>
<sst xmlns="http://schemas.openxmlformats.org/spreadsheetml/2006/main" count="790" uniqueCount="130">
  <si>
    <t xml:space="preserve"> </t>
  </si>
  <si>
    <t>объем мощности, приобретенной по регулируемым договорам, за каждый месяц;</t>
  </si>
  <si>
    <t>объем покупки электрической энергии у гарантирующего поставщика для целей компенсации потерь в электрических сетях;</t>
  </si>
  <si>
    <t>объем мощности, учтенный в стоимости покупки электрической энергии у гарантирующего поставщика для целей компенсации потерь в электрических сетях;</t>
  </si>
  <si>
    <t>объем электрической энергии, приобретенной по регулируемым договорам, за каждый месяц.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</si>
  <si>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</si>
  <si>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</si>
  <si>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</si>
  <si>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</si>
  <si>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</si>
  <si>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</si>
  <si>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</si>
  <si>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</si>
  <si>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</si>
  <si>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</si>
  <si>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</si>
  <si>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</si>
  <si>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ед. измерения</t>
  </si>
  <si>
    <t xml:space="preserve">на оптовом рынке </t>
  </si>
  <si>
    <t>на розничном рынке</t>
  </si>
  <si>
    <t>5.1.</t>
  </si>
  <si>
    <t>5.2.</t>
  </si>
  <si>
    <t>1.</t>
  </si>
  <si>
    <t>2.</t>
  </si>
  <si>
    <t>3.</t>
  </si>
  <si>
    <t>4.</t>
  </si>
  <si>
    <t>5.</t>
  </si>
  <si>
    <t>6.</t>
  </si>
  <si>
    <t xml:space="preserve"> - </t>
  </si>
  <si>
    <t>МВтч</t>
  </si>
  <si>
    <t>МВт</t>
  </si>
  <si>
    <t>№ п/п</t>
  </si>
  <si>
    <t>Показатель</t>
  </si>
  <si>
    <t>Дата размещения информации:</t>
  </si>
  <si>
    <t>ОАО "Магаданэлектросеть"</t>
  </si>
  <si>
    <t>Информация  об объеме  фактического  полезного отпуска</t>
  </si>
  <si>
    <t xml:space="preserve"> электрической энергии и мощности по тарифным группам,</t>
  </si>
  <si>
    <t>по уровням напряжения   ОАО "Магаданэлектросеть"</t>
  </si>
  <si>
    <t> № п/п</t>
  </si>
  <si>
    <t>  Показатель (группы потребителей с разбивкой тарифа по ставкам)</t>
  </si>
  <si>
    <t>Единица измерения</t>
  </si>
  <si>
    <t>  Диапазон напряжения</t>
  </si>
  <si>
    <t>Итого</t>
  </si>
  <si>
    <t>BH </t>
  </si>
  <si>
    <t>CH-I </t>
  </si>
  <si>
    <t>СН-II</t>
  </si>
  <si>
    <t> НН</t>
  </si>
  <si>
    <t> 1</t>
  </si>
  <si>
    <t>2 </t>
  </si>
  <si>
    <t>3 </t>
  </si>
  <si>
    <t>4 </t>
  </si>
  <si>
    <t>5 </t>
  </si>
  <si>
    <t>6 </t>
  </si>
  <si>
    <t>7 </t>
  </si>
  <si>
    <t>Прочие потребители</t>
  </si>
  <si>
    <t>1.1.</t>
  </si>
  <si>
    <t>рассчитывающиеся по одноставочному тарифу, дифференцированному по числу часов использования заявленной мощности:</t>
  </si>
  <si>
    <t>1.1.1</t>
  </si>
  <si>
    <t>от 7001 и выше</t>
  </si>
  <si>
    <t>1.1.2</t>
  </si>
  <si>
    <t>от 6501 до 7000 часов</t>
  </si>
  <si>
    <t>1.1.3</t>
  </si>
  <si>
    <t>от 6001 до 6500 часов</t>
  </si>
  <si>
    <t>1.1.4</t>
  </si>
  <si>
    <t>от 5501 до 6000 часов</t>
  </si>
  <si>
    <t>ГП ОАО "Оборонэнергосбыт"</t>
  </si>
  <si>
    <t>1.2.</t>
  </si>
  <si>
    <t>рассчитывающиеся по одноставочному тарифу:</t>
  </si>
  <si>
    <t>2</t>
  </si>
  <si>
    <t>Население</t>
  </si>
  <si>
    <t>2.1.</t>
  </si>
  <si>
    <t>Население и приравненные к нему категории потребителей</t>
  </si>
  <si>
    <t>Итого:</t>
  </si>
  <si>
    <t>1.1.5.</t>
  </si>
  <si>
    <t>менее 5500 часов</t>
  </si>
  <si>
    <t>дата размещения 10.05.2012г</t>
  </si>
  <si>
    <t>(ежемесячно до 10-го числа)</t>
  </si>
  <si>
    <t>(ежемесячно до 20 числа следующего за раскрываемым)</t>
  </si>
  <si>
    <t>в срок до 31 декабря каждого года:</t>
  </si>
  <si>
    <t>информация по договорам энергоснабжения:</t>
  </si>
  <si>
    <t>информацию об изменениях основных условий договора эн/снабжения за 1 мес до вступления изменений в силу.</t>
  </si>
  <si>
    <t>"серых" цифр не должно быть видно</t>
  </si>
  <si>
    <t>1.3.</t>
  </si>
  <si>
    <t>каждый показатель вывести в отдельную закладку, размещается помесячно, в подзакладке с наименованием месяца</t>
  </si>
  <si>
    <t>2012 года</t>
  </si>
  <si>
    <t>январь</t>
  </si>
  <si>
    <t>т.е.</t>
  </si>
  <si>
    <t>февраль, 2012</t>
  </si>
  <si>
    <t>январь,2012</t>
  </si>
  <si>
    <t xml:space="preserve">март, 2012 </t>
  </si>
  <si>
    <t>и т.д.</t>
  </si>
  <si>
    <t>в том числе:</t>
  </si>
  <si>
    <t>объем фактического пикового потребления мощности гарантирующего поставщика отдельно на оптовом и розничном рынках,</t>
  </si>
  <si>
    <t xml:space="preserve">дата размещения </t>
  </si>
  <si>
    <t>скачать</t>
  </si>
  <si>
    <t>и т.д. помесячно…</t>
  </si>
  <si>
    <t>фактический объем покупки электрической энергии гарантирующего поставщика,</t>
  </si>
  <si>
    <t>ПОЯСНИЕНИЕ:</t>
  </si>
  <si>
    <r>
      <rPr>
        <b/>
        <i/>
        <sz val="10"/>
        <color indexed="10"/>
        <rFont val="Arial"/>
        <family val="2"/>
      </rPr>
      <t>закладка</t>
    </r>
    <r>
      <rPr>
        <sz val="10"/>
        <color indexed="10"/>
        <rFont val="Arial"/>
        <family val="2"/>
      </rPr>
      <t>: объем фактического пикового потребления мощности гарантирующего поставщика отдельно на оптовом и розничном рынках</t>
    </r>
  </si>
  <si>
    <t>при входе в закладку, появляется помесячная разбивка:</t>
  </si>
  <si>
    <t>есть возможность скачать помесячно, например при скачивании января получаешь результат:</t>
  </si>
  <si>
    <t>далее закладка под номером 2, размещается подобным образом!</t>
  </si>
  <si>
    <t>февраль</t>
  </si>
  <si>
    <t>март</t>
  </si>
  <si>
    <t>май</t>
  </si>
  <si>
    <t>июнь</t>
  </si>
  <si>
    <t>апрель</t>
  </si>
  <si>
    <t>дата размещения 11.07.2012г</t>
  </si>
  <si>
    <t xml:space="preserve"> электрической энергии и мощности по тарифным группам, по уровням напряжения</t>
  </si>
  <si>
    <t>январь - май</t>
  </si>
  <si>
    <t>РАЗМЕЩАТЬ НА САЙТЕ ПОСЛЕДУЮЩИЕ ЗЕЛЕНЫЕ ЗАКЛАДКИ ПОМЕСЯЧНО!!!</t>
  </si>
  <si>
    <t>август</t>
  </si>
  <si>
    <t>сентябрь</t>
  </si>
  <si>
    <t>октябрь</t>
  </si>
  <si>
    <t>ноябрь</t>
  </si>
  <si>
    <t>декабрь</t>
  </si>
  <si>
    <t>июнь-декабрь</t>
  </si>
  <si>
    <t>2014 года</t>
  </si>
  <si>
    <t>дата размещения 12.02.2014г</t>
  </si>
  <si>
    <t>дата размещения 06.03.2014г</t>
  </si>
  <si>
    <t>дата размещения 09.04.2014г</t>
  </si>
  <si>
    <t>дата размещения 12.05.2014г</t>
  </si>
  <si>
    <t>дата размещения 06.06.2014г.</t>
  </si>
  <si>
    <t>дата размещения 10.07.2014г</t>
  </si>
  <si>
    <t>дата размещения 08.08.2014г</t>
  </si>
  <si>
    <t>дата размещения 08.09.2014г</t>
  </si>
  <si>
    <t>дата размещения 10.10.2014г</t>
  </si>
  <si>
    <t>дата размещения 11.11.2014г</t>
  </si>
  <si>
    <t>дата размещения 10.12.2014г</t>
  </si>
  <si>
    <t>дата размещения 14.01.2015г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</si>
</sst>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64">
    <font>
      <sz val="10"/>
      <name val="Arial"/>
      <family val="0"/>
    </font>
    <font>
      <sz val="11.5"/>
      <name val="Times New Roman"/>
      <family val="1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55"/>
      <name val="Arial"/>
      <family val="2"/>
    </font>
    <font>
      <i/>
      <sz val="8"/>
      <color indexed="55"/>
      <name val="Arial"/>
      <family val="2"/>
    </font>
    <font>
      <b/>
      <sz val="10"/>
      <color indexed="10"/>
      <name val="Arial"/>
      <family val="2"/>
    </font>
    <font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4" borderId="10" xfId="0" applyNumberForma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180" fontId="6" fillId="33" borderId="18" xfId="0" applyNumberFormat="1" applyFont="1" applyFill="1" applyBorder="1" applyAlignment="1">
      <alignment horizontal="center" vertical="center" wrapText="1"/>
    </xf>
    <xf numFmtId="180" fontId="0" fillId="0" borderId="19" xfId="0" applyNumberForma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horizontal="center" vertical="center" wrapText="1"/>
    </xf>
    <xf numFmtId="180" fontId="6" fillId="33" borderId="21" xfId="0" applyNumberFormat="1" applyFont="1" applyFill="1" applyBorder="1" applyAlignment="1">
      <alignment horizontal="center" vertical="center" wrapText="1"/>
    </xf>
    <xf numFmtId="180" fontId="6" fillId="33" borderId="22" xfId="0" applyNumberFormat="1" applyFont="1" applyFill="1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180" fontId="6" fillId="4" borderId="21" xfId="0" applyNumberFormat="1" applyFont="1" applyFill="1" applyBorder="1" applyAlignment="1">
      <alignment horizontal="center" vertical="center" wrapText="1"/>
    </xf>
    <xf numFmtId="180" fontId="6" fillId="4" borderId="23" xfId="0" applyNumberFormat="1" applyFont="1" applyFill="1" applyBorder="1" applyAlignment="1">
      <alignment horizontal="center" vertical="center" wrapText="1"/>
    </xf>
    <xf numFmtId="180" fontId="4" fillId="33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180" fontId="6" fillId="4" borderId="10" xfId="0" applyNumberFormat="1" applyFont="1" applyFill="1" applyBorder="1" applyAlignment="1">
      <alignment horizontal="center" vertical="center" wrapText="1"/>
    </xf>
    <xf numFmtId="180" fontId="4" fillId="33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0" fontId="6" fillId="33" borderId="27" xfId="0" applyNumberFormat="1" applyFont="1" applyFill="1" applyBorder="1" applyAlignment="1">
      <alignment horizontal="center" vertical="center" wrapText="1"/>
    </xf>
    <xf numFmtId="180" fontId="6" fillId="33" borderId="2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80" fontId="4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wrapText="1"/>
    </xf>
    <xf numFmtId="180" fontId="4" fillId="0" borderId="2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24" xfId="0" applyFont="1" applyBorder="1" applyAlignment="1">
      <alignment/>
    </xf>
    <xf numFmtId="180" fontId="12" fillId="0" borderId="30" xfId="0" applyNumberFormat="1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31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180" fontId="59" fillId="0" borderId="0" xfId="0" applyNumberFormat="1" applyFont="1" applyAlignment="1">
      <alignment horizontal="center"/>
    </xf>
    <xf numFmtId="180" fontId="59" fillId="0" borderId="0" xfId="0" applyNumberFormat="1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180" fontId="6" fillId="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2" fillId="0" borderId="0" xfId="0" applyFont="1" applyAlignment="1">
      <alignment/>
    </xf>
    <xf numFmtId="4" fontId="0" fillId="4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" fontId="11" fillId="4" borderId="29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3" fillId="4" borderId="0" xfId="0" applyFont="1" applyFill="1" applyBorder="1" applyAlignment="1">
      <alignment horizontal="right"/>
    </xf>
    <xf numFmtId="0" fontId="10" fillId="4" borderId="0" xfId="0" applyFont="1" applyFill="1" applyAlignment="1">
      <alignment horizontal="right"/>
    </xf>
    <xf numFmtId="180" fontId="6" fillId="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/>
    </xf>
    <xf numFmtId="180" fontId="6" fillId="4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/>
    </xf>
    <xf numFmtId="4" fontId="11" fillId="4" borderId="10" xfId="0" applyNumberFormat="1" applyFont="1" applyFill="1" applyBorder="1" applyAlignment="1">
      <alignment horizontal="center"/>
    </xf>
    <xf numFmtId="180" fontId="6" fillId="4" borderId="10" xfId="0" applyNumberFormat="1" applyFont="1" applyFill="1" applyBorder="1" applyAlignment="1">
      <alignment horizontal="center" vertical="center" wrapText="1"/>
    </xf>
    <xf numFmtId="180" fontId="12" fillId="0" borderId="31" xfId="0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 wrapText="1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33" borderId="39" xfId="0" applyNumberFormat="1" applyFont="1" applyFill="1" applyBorder="1" applyAlignment="1">
      <alignment horizontal="center" vertical="center" wrapText="1"/>
    </xf>
    <xf numFmtId="180" fontId="4" fillId="0" borderId="26" xfId="0" applyNumberFormat="1" applyFont="1" applyFill="1" applyBorder="1" applyAlignment="1">
      <alignment horizontal="center" vertical="center"/>
    </xf>
    <xf numFmtId="180" fontId="6" fillId="4" borderId="10" xfId="0" applyNumberFormat="1" applyFont="1" applyFill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180" fontId="63" fillId="0" borderId="0" xfId="0" applyNumberFormat="1" applyFont="1" applyAlignment="1">
      <alignment/>
    </xf>
    <xf numFmtId="180" fontId="6" fillId="4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180" fontId="6" fillId="33" borderId="4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80" fontId="6" fillId="4" borderId="31" xfId="0" applyNumberFormat="1" applyFont="1" applyFill="1" applyBorder="1" applyAlignment="1">
      <alignment horizontal="center" vertical="center" wrapText="1"/>
    </xf>
    <xf numFmtId="180" fontId="4" fillId="33" borderId="30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180" fontId="6" fillId="33" borderId="43" xfId="0" applyNumberFormat="1" applyFont="1" applyFill="1" applyBorder="1" applyAlignment="1">
      <alignment horizontal="center" vertical="center" wrapText="1"/>
    </xf>
    <xf numFmtId="180" fontId="12" fillId="4" borderId="30" xfId="0" applyNumberFormat="1" applyFont="1" applyFill="1" applyBorder="1" applyAlignment="1">
      <alignment horizontal="center"/>
    </xf>
    <xf numFmtId="180" fontId="4" fillId="4" borderId="25" xfId="0" applyNumberFormat="1" applyFont="1" applyFill="1" applyBorder="1" applyAlignment="1">
      <alignment horizontal="center" vertical="center"/>
    </xf>
    <xf numFmtId="180" fontId="11" fillId="0" borderId="0" xfId="0" applyNumberFormat="1" applyFont="1" applyAlignment="1">
      <alignment/>
    </xf>
    <xf numFmtId="180" fontId="6" fillId="4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12" fillId="0" borderId="31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2" fillId="0" borderId="4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180" fontId="6" fillId="33" borderId="2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wrapText="1"/>
    </xf>
    <xf numFmtId="49" fontId="9" fillId="0" borderId="57" xfId="0" applyNumberFormat="1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49" fontId="12" fillId="0" borderId="3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49" fontId="9" fillId="0" borderId="74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2" fillId="0" borderId="86" xfId="0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 wrapText="1"/>
    </xf>
    <xf numFmtId="1" fontId="63" fillId="0" borderId="87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63"/>
  <sheetViews>
    <sheetView zoomScalePageLayoutView="0" workbookViewId="0" topLeftCell="A2">
      <selection activeCell="D47" sqref="D47"/>
    </sheetView>
  </sheetViews>
  <sheetFormatPr defaultColWidth="9.140625" defaultRowHeight="12.75"/>
  <cols>
    <col min="3" max="3" width="6.7109375" style="0" bestFit="1" customWidth="1"/>
    <col min="4" max="4" width="51.140625" style="0" customWidth="1"/>
    <col min="5" max="5" width="10.57421875" style="0" customWidth="1"/>
    <col min="10" max="10" width="11.28125" style="0" bestFit="1" customWidth="1"/>
    <col min="11" max="11" width="9.28125" style="0" hidden="1" customWidth="1"/>
  </cols>
  <sheetData>
    <row r="1" ht="12.75" hidden="1">
      <c r="A1" s="64" t="s">
        <v>81</v>
      </c>
    </row>
    <row r="2" ht="12.75">
      <c r="A2" s="64" t="s">
        <v>110</v>
      </c>
    </row>
    <row r="3" ht="12.75">
      <c r="A3" s="64"/>
    </row>
    <row r="4" spans="3:10" ht="15.75">
      <c r="C4" s="163" t="s">
        <v>34</v>
      </c>
      <c r="D4" s="163"/>
      <c r="E4" s="163"/>
      <c r="F4" s="163"/>
      <c r="G4" s="163"/>
      <c r="H4" s="163"/>
      <c r="I4" s="163"/>
      <c r="J4" s="163"/>
    </row>
    <row r="5" ht="12.75">
      <c r="A5" s="64"/>
    </row>
    <row r="6" spans="3:10" ht="15.75">
      <c r="C6" s="163" t="s">
        <v>35</v>
      </c>
      <c r="D6" s="163"/>
      <c r="E6" s="163"/>
      <c r="F6" s="163"/>
      <c r="G6" s="163"/>
      <c r="H6" s="163"/>
      <c r="I6" s="163"/>
      <c r="J6" s="163"/>
    </row>
    <row r="7" spans="1:10" ht="15.75">
      <c r="A7" s="56"/>
      <c r="C7" s="163" t="s">
        <v>36</v>
      </c>
      <c r="D7" s="163"/>
      <c r="E7" s="163"/>
      <c r="F7" s="163"/>
      <c r="G7" s="163"/>
      <c r="H7" s="163"/>
      <c r="I7" s="163"/>
      <c r="J7" s="163"/>
    </row>
    <row r="8" spans="3:10" ht="15.75">
      <c r="C8" s="163" t="s">
        <v>37</v>
      </c>
      <c r="D8" s="163"/>
      <c r="E8" s="163"/>
      <c r="F8" s="163"/>
      <c r="G8" s="163"/>
      <c r="H8" s="163"/>
      <c r="I8" s="163"/>
      <c r="J8" s="163"/>
    </row>
    <row r="9" spans="4:10" ht="15.75">
      <c r="D9" s="102" t="s">
        <v>109</v>
      </c>
      <c r="E9" s="70" t="s">
        <v>84</v>
      </c>
      <c r="F9" s="70"/>
      <c r="G9" s="70"/>
      <c r="H9" s="70"/>
      <c r="I9" s="70"/>
      <c r="J9" s="70"/>
    </row>
    <row r="10" spans="3:10" ht="15.75">
      <c r="C10" s="18"/>
      <c r="D10" s="20"/>
      <c r="E10" s="20"/>
      <c r="F10" s="20"/>
      <c r="G10" s="20"/>
      <c r="H10" s="20"/>
      <c r="I10" s="20"/>
      <c r="J10" s="20"/>
    </row>
    <row r="11" ht="12.75" customHeight="1" thickBot="1">
      <c r="C11" s="21"/>
    </row>
    <row r="12" spans="3:10" ht="20.25" customHeight="1">
      <c r="C12" s="164" t="s">
        <v>38</v>
      </c>
      <c r="D12" s="166" t="s">
        <v>39</v>
      </c>
      <c r="E12" s="166" t="s">
        <v>40</v>
      </c>
      <c r="F12" s="168" t="s">
        <v>41</v>
      </c>
      <c r="G12" s="169"/>
      <c r="H12" s="169"/>
      <c r="I12" s="170"/>
      <c r="J12" s="171" t="s">
        <v>42</v>
      </c>
    </row>
    <row r="13" spans="3:10" ht="18" customHeight="1" thickBot="1">
      <c r="C13" s="165"/>
      <c r="D13" s="167"/>
      <c r="E13" s="167"/>
      <c r="F13" s="22" t="s">
        <v>43</v>
      </c>
      <c r="G13" s="23" t="s">
        <v>44</v>
      </c>
      <c r="H13" s="24" t="s">
        <v>45</v>
      </c>
      <c r="I13" s="23" t="s">
        <v>46</v>
      </c>
      <c r="J13" s="172"/>
    </row>
    <row r="14" spans="3:10" s="21" customFormat="1" ht="10.5" customHeight="1" thickBot="1">
      <c r="C14" s="25" t="s">
        <v>47</v>
      </c>
      <c r="D14" s="66" t="s">
        <v>48</v>
      </c>
      <c r="E14" s="66" t="s">
        <v>49</v>
      </c>
      <c r="F14" s="66" t="s">
        <v>50</v>
      </c>
      <c r="G14" s="66" t="s">
        <v>51</v>
      </c>
      <c r="H14" s="66" t="s">
        <v>52</v>
      </c>
      <c r="I14" s="66" t="s">
        <v>53</v>
      </c>
      <c r="J14" s="67">
        <v>8</v>
      </c>
    </row>
    <row r="15" spans="3:11" ht="15.75">
      <c r="C15" s="26">
        <v>1</v>
      </c>
      <c r="D15" s="183" t="s">
        <v>54</v>
      </c>
      <c r="E15" s="183"/>
      <c r="F15" s="183"/>
      <c r="G15" s="183"/>
      <c r="H15" s="183"/>
      <c r="I15" s="183"/>
      <c r="J15" s="183"/>
      <c r="K15" s="61">
        <f>J16+J28</f>
        <v>0</v>
      </c>
    </row>
    <row r="16" spans="3:11" ht="23.25" customHeight="1">
      <c r="C16" s="184" t="s">
        <v>55</v>
      </c>
      <c r="D16" s="181" t="s">
        <v>56</v>
      </c>
      <c r="E16" s="27" t="s">
        <v>29</v>
      </c>
      <c r="F16" s="28">
        <f>F18+F20+F22+F24+F26</f>
        <v>0</v>
      </c>
      <c r="G16" s="28">
        <f>G18+G20+G22+G24+G26</f>
        <v>0</v>
      </c>
      <c r="H16" s="28">
        <f>H18+H20+H22+H24+H26</f>
        <v>0</v>
      </c>
      <c r="I16" s="28">
        <f>I18+I20+I22+I24+I26</f>
        <v>0</v>
      </c>
      <c r="J16" s="29">
        <f>J18+J20+J22+J24+J26</f>
        <v>0</v>
      </c>
      <c r="K16" s="30"/>
    </row>
    <row r="17" spans="3:11" ht="21.75" customHeight="1">
      <c r="C17" s="185"/>
      <c r="D17" s="182"/>
      <c r="E17" s="31" t="s">
        <v>30</v>
      </c>
      <c r="F17" s="32" t="e">
        <f>F16/$J$35*$J$36</f>
        <v>#DIV/0!</v>
      </c>
      <c r="G17" s="33" t="e">
        <f>G16/$J$35*$J$36</f>
        <v>#DIV/0!</v>
      </c>
      <c r="H17" s="33" t="e">
        <f>H16/$J$35*$J$36</f>
        <v>#DIV/0!</v>
      </c>
      <c r="I17" s="33" t="e">
        <f>I16/$J$35*$J$36</f>
        <v>#DIV/0!</v>
      </c>
      <c r="J17" s="34" t="e">
        <f>J16/$J$35*$J$36</f>
        <v>#DIV/0!</v>
      </c>
      <c r="K17" s="35"/>
    </row>
    <row r="18" spans="3:10" ht="15">
      <c r="C18" s="177" t="s">
        <v>57</v>
      </c>
      <c r="D18" s="179" t="s">
        <v>58</v>
      </c>
      <c r="E18" s="36" t="s">
        <v>29</v>
      </c>
      <c r="F18" s="37">
        <v>0</v>
      </c>
      <c r="G18" s="38">
        <v>0</v>
      </c>
      <c r="H18" s="37"/>
      <c r="I18" s="38"/>
      <c r="J18" s="39">
        <f aca="true" t="shared" si="0" ref="J18:J30">SUM(F18:I18)</f>
        <v>0</v>
      </c>
    </row>
    <row r="19" spans="3:10" ht="15">
      <c r="C19" s="178"/>
      <c r="D19" s="180"/>
      <c r="E19" s="36" t="s">
        <v>30</v>
      </c>
      <c r="F19" s="33" t="e">
        <f>F18/$J$35*$J$36</f>
        <v>#DIV/0!</v>
      </c>
      <c r="G19" s="33" t="e">
        <f>G18/$J$35*$J$36</f>
        <v>#DIV/0!</v>
      </c>
      <c r="H19" s="33" t="e">
        <f>H18/$J$35*$J$36</f>
        <v>#DIV/0!</v>
      </c>
      <c r="I19" s="33" t="e">
        <f>I18/$J$35*$J$36</f>
        <v>#DIV/0!</v>
      </c>
      <c r="J19" s="34" t="e">
        <f>J18/$J$35*$J$36</f>
        <v>#DIV/0!</v>
      </c>
    </row>
    <row r="20" spans="3:10" ht="15">
      <c r="C20" s="177" t="s">
        <v>59</v>
      </c>
      <c r="D20" s="179" t="s">
        <v>60</v>
      </c>
      <c r="E20" s="36" t="s">
        <v>29</v>
      </c>
      <c r="F20" s="37">
        <v>0</v>
      </c>
      <c r="G20" s="38">
        <v>0</v>
      </c>
      <c r="H20" s="37"/>
      <c r="I20" s="38"/>
      <c r="J20" s="39">
        <f t="shared" si="0"/>
        <v>0</v>
      </c>
    </row>
    <row r="21" spans="3:10" ht="15">
      <c r="C21" s="178"/>
      <c r="D21" s="180"/>
      <c r="E21" s="36" t="s">
        <v>30</v>
      </c>
      <c r="F21" s="33" t="e">
        <f>F20/$J$35*$J$36</f>
        <v>#DIV/0!</v>
      </c>
      <c r="G21" s="33" t="e">
        <f>G20/$J$35*$J$36</f>
        <v>#DIV/0!</v>
      </c>
      <c r="H21" s="33" t="e">
        <f>H20/$J$35*$J$36</f>
        <v>#DIV/0!</v>
      </c>
      <c r="I21" s="33" t="e">
        <f>I20/$J$35*$J$36</f>
        <v>#DIV/0!</v>
      </c>
      <c r="J21" s="34" t="e">
        <f>J20/$J$35*$J$36</f>
        <v>#DIV/0!</v>
      </c>
    </row>
    <row r="22" spans="3:10" ht="15">
      <c r="C22" s="177" t="s">
        <v>61</v>
      </c>
      <c r="D22" s="179" t="s">
        <v>62</v>
      </c>
      <c r="E22" s="36" t="s">
        <v>29</v>
      </c>
      <c r="F22" s="37">
        <v>0</v>
      </c>
      <c r="G22" s="38">
        <v>0</v>
      </c>
      <c r="H22" s="37"/>
      <c r="I22" s="38"/>
      <c r="J22" s="39">
        <f t="shared" si="0"/>
        <v>0</v>
      </c>
    </row>
    <row r="23" spans="3:10" ht="15">
      <c r="C23" s="178"/>
      <c r="D23" s="180"/>
      <c r="E23" s="36" t="s">
        <v>30</v>
      </c>
      <c r="F23" s="33" t="e">
        <f>F22/$J$35*$J$36</f>
        <v>#DIV/0!</v>
      </c>
      <c r="G23" s="33" t="e">
        <f>G22/$J$35*$J$36</f>
        <v>#DIV/0!</v>
      </c>
      <c r="H23" s="33" t="e">
        <f>H22/$J$35*$J$36</f>
        <v>#DIV/0!</v>
      </c>
      <c r="I23" s="33" t="e">
        <f>I22/$J$35*$J$36</f>
        <v>#DIV/0!</v>
      </c>
      <c r="J23" s="34" t="e">
        <f>J22/$J$35*$J$36</f>
        <v>#DIV/0!</v>
      </c>
    </row>
    <row r="24" spans="3:10" ht="15">
      <c r="C24" s="177" t="s">
        <v>63</v>
      </c>
      <c r="D24" s="179" t="s">
        <v>64</v>
      </c>
      <c r="E24" s="36" t="s">
        <v>29</v>
      </c>
      <c r="F24" s="37">
        <v>0</v>
      </c>
      <c r="G24" s="38">
        <v>0</v>
      </c>
      <c r="H24" s="37"/>
      <c r="I24" s="38"/>
      <c r="J24" s="39">
        <f t="shared" si="0"/>
        <v>0</v>
      </c>
    </row>
    <row r="25" spans="3:10" ht="15">
      <c r="C25" s="178"/>
      <c r="D25" s="180"/>
      <c r="E25" s="40" t="s">
        <v>30</v>
      </c>
      <c r="F25" s="33" t="e">
        <f>F24/$J$35*$J$36</f>
        <v>#DIV/0!</v>
      </c>
      <c r="G25" s="33" t="e">
        <f>G24/$J$35*$J$36</f>
        <v>#DIV/0!</v>
      </c>
      <c r="H25" s="33" t="e">
        <f>H24/$J$35*$J$36</f>
        <v>#DIV/0!</v>
      </c>
      <c r="I25" s="33" t="e">
        <f>I24/$J$35*$J$36</f>
        <v>#DIV/0!</v>
      </c>
      <c r="J25" s="34" t="e">
        <f>J24/$J$35*$J$36</f>
        <v>#DIV/0!</v>
      </c>
    </row>
    <row r="26" spans="2:10" ht="15">
      <c r="B26" s="41"/>
      <c r="C26" s="151" t="s">
        <v>73</v>
      </c>
      <c r="D26" s="152" t="s">
        <v>74</v>
      </c>
      <c r="E26" s="31" t="s">
        <v>29</v>
      </c>
      <c r="F26" s="42">
        <v>0</v>
      </c>
      <c r="G26" s="42">
        <v>0</v>
      </c>
      <c r="H26" s="42"/>
      <c r="I26" s="42"/>
      <c r="J26" s="43">
        <f t="shared" si="0"/>
        <v>0</v>
      </c>
    </row>
    <row r="27" spans="2:10" ht="15">
      <c r="B27" s="41"/>
      <c r="C27" s="151"/>
      <c r="D27" s="152"/>
      <c r="E27" s="31" t="s">
        <v>30</v>
      </c>
      <c r="F27" s="33" t="e">
        <f>F26/$J$35*$J$36</f>
        <v>#DIV/0!</v>
      </c>
      <c r="G27" s="33" t="e">
        <f>G26/$J$35*$J$36</f>
        <v>#DIV/0!</v>
      </c>
      <c r="H27" s="33" t="e">
        <f>H26/$J$35*$J$36</f>
        <v>#DIV/0!</v>
      </c>
      <c r="I27" s="33" t="e">
        <f>I26/$J$35*$J$36</f>
        <v>#DIV/0!</v>
      </c>
      <c r="J27" s="34" t="e">
        <f>J26/$J$35*$J$36</f>
        <v>#DIV/0!</v>
      </c>
    </row>
    <row r="28" spans="2:10" ht="15">
      <c r="B28" s="41"/>
      <c r="C28" s="153" t="s">
        <v>66</v>
      </c>
      <c r="D28" s="159" t="s">
        <v>67</v>
      </c>
      <c r="E28" s="31" t="s">
        <v>29</v>
      </c>
      <c r="F28" s="42">
        <v>0</v>
      </c>
      <c r="G28" s="42">
        <v>0</v>
      </c>
      <c r="H28" s="42"/>
      <c r="I28" s="42"/>
      <c r="J28" s="43">
        <f>SUM(F28:I28)</f>
        <v>0</v>
      </c>
    </row>
    <row r="29" spans="2:10" ht="15.75" thickBot="1">
      <c r="B29" s="41"/>
      <c r="C29" s="176"/>
      <c r="D29" s="160"/>
      <c r="E29" s="44" t="s">
        <v>30</v>
      </c>
      <c r="F29" s="45" t="e">
        <f>F28/$J$35*$J$36</f>
        <v>#DIV/0!</v>
      </c>
      <c r="G29" s="45" t="e">
        <f>G28/$J$35*$J$36</f>
        <v>#DIV/0!</v>
      </c>
      <c r="H29" s="45" t="e">
        <f>H28/$J$35*$J$36</f>
        <v>#DIV/0!</v>
      </c>
      <c r="I29" s="45" t="e">
        <f>I28/$J$35*$J$36</f>
        <v>#DIV/0!</v>
      </c>
      <c r="J29" s="46" t="e">
        <f>J28/$J$35*$J$36</f>
        <v>#DIV/0!</v>
      </c>
    </row>
    <row r="30" spans="2:10" ht="15">
      <c r="B30" s="41"/>
      <c r="C30" s="153" t="s">
        <v>82</v>
      </c>
      <c r="D30" s="154" t="s">
        <v>65</v>
      </c>
      <c r="E30" s="31" t="s">
        <v>29</v>
      </c>
      <c r="F30" s="42">
        <v>0</v>
      </c>
      <c r="G30" s="42">
        <v>0</v>
      </c>
      <c r="H30" s="42"/>
      <c r="I30" s="42"/>
      <c r="J30" s="43">
        <f t="shared" si="0"/>
        <v>0</v>
      </c>
    </row>
    <row r="31" spans="2:10" ht="15">
      <c r="B31" s="41"/>
      <c r="C31" s="153"/>
      <c r="D31" s="154"/>
      <c r="E31" s="31" t="s">
        <v>30</v>
      </c>
      <c r="F31" s="33" t="e">
        <f>F30/$J$35*$J$36</f>
        <v>#DIV/0!</v>
      </c>
      <c r="G31" s="33" t="e">
        <f>G30/$J$35*$J$36</f>
        <v>#DIV/0!</v>
      </c>
      <c r="H31" s="33" t="e">
        <f>H30/$J$35*$J$36</f>
        <v>#DIV/0!</v>
      </c>
      <c r="I31" s="33" t="e">
        <f>I30/$J$35*$J$36</f>
        <v>#DIV/0!</v>
      </c>
      <c r="J31" s="34" t="e">
        <f>J30/$J$35*$J$36</f>
        <v>#DIV/0!</v>
      </c>
    </row>
    <row r="32" spans="2:10" ht="14.25">
      <c r="B32" s="41"/>
      <c r="C32" s="47" t="s">
        <v>68</v>
      </c>
      <c r="D32" s="186" t="s">
        <v>69</v>
      </c>
      <c r="E32" s="186"/>
      <c r="F32" s="186"/>
      <c r="G32" s="186"/>
      <c r="H32" s="186"/>
      <c r="I32" s="186"/>
      <c r="J32" s="187"/>
    </row>
    <row r="33" spans="2:10" ht="15">
      <c r="B33" s="41"/>
      <c r="C33" s="161" t="s">
        <v>70</v>
      </c>
      <c r="D33" s="152" t="s">
        <v>71</v>
      </c>
      <c r="E33" s="48" t="s">
        <v>29</v>
      </c>
      <c r="F33" s="174"/>
      <c r="G33" s="174"/>
      <c r="H33" s="174"/>
      <c r="I33" s="174"/>
      <c r="J33" s="49">
        <f>SUM(F33:H33)</f>
        <v>0</v>
      </c>
    </row>
    <row r="34" spans="2:10" ht="15.75" thickBot="1">
      <c r="B34" s="41"/>
      <c r="C34" s="162"/>
      <c r="D34" s="173"/>
      <c r="E34" s="50" t="s">
        <v>30</v>
      </c>
      <c r="F34" s="175" t="e">
        <f>F33/J35*J36</f>
        <v>#DIV/0!</v>
      </c>
      <c r="G34" s="175"/>
      <c r="H34" s="175"/>
      <c r="I34" s="175"/>
      <c r="J34" s="51" t="e">
        <f>SUM(F34:H34)</f>
        <v>#DIV/0!</v>
      </c>
    </row>
    <row r="35" spans="2:10" s="52" customFormat="1" ht="15">
      <c r="B35" s="53"/>
      <c r="C35" s="155"/>
      <c r="D35" s="157" t="s">
        <v>72</v>
      </c>
      <c r="E35" s="57" t="s">
        <v>29</v>
      </c>
      <c r="F35" s="149"/>
      <c r="G35" s="149"/>
      <c r="H35" s="149"/>
      <c r="I35" s="149"/>
      <c r="J35" s="54">
        <f>J16+J28+J33</f>
        <v>0</v>
      </c>
    </row>
    <row r="36" spans="2:11" ht="15.75" thickBot="1">
      <c r="B36" s="41"/>
      <c r="C36" s="156"/>
      <c r="D36" s="158"/>
      <c r="E36" s="44" t="s">
        <v>30</v>
      </c>
      <c r="F36" s="150"/>
      <c r="G36" s="150"/>
      <c r="H36" s="150"/>
      <c r="I36" s="150"/>
      <c r="J36" s="55"/>
      <c r="K36" s="1"/>
    </row>
    <row r="37" spans="3:10" ht="12.75" hidden="1">
      <c r="C37" s="21"/>
      <c r="J37" s="60" t="e">
        <f>J17+J29+J34</f>
        <v>#DIV/0!</v>
      </c>
    </row>
    <row r="38" ht="12.75">
      <c r="J38" s="58" t="s">
        <v>75</v>
      </c>
    </row>
    <row r="40" ht="12.75" hidden="1">
      <c r="J40" s="59" t="s">
        <v>76</v>
      </c>
    </row>
    <row r="42" spans="3:10" ht="15.75">
      <c r="C42" s="163" t="s">
        <v>34</v>
      </c>
      <c r="D42" s="163"/>
      <c r="E42" s="163"/>
      <c r="F42" s="163"/>
      <c r="G42" s="163"/>
      <c r="H42" s="163"/>
      <c r="I42" s="163"/>
      <c r="J42" s="163"/>
    </row>
    <row r="43" spans="3:10" ht="15.75">
      <c r="C43" s="18"/>
      <c r="D43" s="19"/>
      <c r="E43" s="19"/>
      <c r="F43" s="19"/>
      <c r="G43" s="19"/>
      <c r="H43" s="19"/>
      <c r="I43" s="19"/>
      <c r="J43" s="19"/>
    </row>
    <row r="44" spans="3:10" ht="15.75">
      <c r="C44" s="163" t="s">
        <v>35</v>
      </c>
      <c r="D44" s="163"/>
      <c r="E44" s="163"/>
      <c r="F44" s="163"/>
      <c r="G44" s="163"/>
      <c r="H44" s="163"/>
      <c r="I44" s="163"/>
      <c r="J44" s="163"/>
    </row>
    <row r="45" spans="3:10" ht="15.75">
      <c r="C45" s="163" t="s">
        <v>108</v>
      </c>
      <c r="D45" s="163"/>
      <c r="E45" s="163"/>
      <c r="F45" s="163"/>
      <c r="G45" s="163"/>
      <c r="H45" s="163"/>
      <c r="I45" s="163"/>
      <c r="J45" s="163"/>
    </row>
    <row r="46" spans="4:10" ht="15.75">
      <c r="D46" s="102" t="s">
        <v>116</v>
      </c>
      <c r="E46" s="70" t="s">
        <v>84</v>
      </c>
      <c r="F46" s="70"/>
      <c r="G46" s="70"/>
      <c r="H46" s="70"/>
      <c r="I46" s="70"/>
      <c r="J46" s="70"/>
    </row>
    <row r="47" spans="3:10" ht="15.75">
      <c r="C47" s="18"/>
      <c r="D47" s="20"/>
      <c r="E47" s="20"/>
      <c r="F47" s="20"/>
      <c r="G47" s="20"/>
      <c r="H47" s="20"/>
      <c r="I47" s="20"/>
      <c r="J47" s="20"/>
    </row>
    <row r="48" ht="13.5" thickBot="1">
      <c r="C48" s="21"/>
    </row>
    <row r="49" spans="3:10" ht="15">
      <c r="C49" s="164" t="s">
        <v>38</v>
      </c>
      <c r="D49" s="166" t="s">
        <v>39</v>
      </c>
      <c r="E49" s="166" t="s">
        <v>40</v>
      </c>
      <c r="F49" s="168" t="s">
        <v>41</v>
      </c>
      <c r="G49" s="169"/>
      <c r="H49" s="169"/>
      <c r="I49" s="170"/>
      <c r="J49" s="171" t="s">
        <v>42</v>
      </c>
    </row>
    <row r="50" spans="3:10" ht="15.75" thickBot="1">
      <c r="C50" s="165"/>
      <c r="D50" s="167"/>
      <c r="E50" s="167"/>
      <c r="F50" s="22" t="s">
        <v>43</v>
      </c>
      <c r="G50" s="23" t="s">
        <v>44</v>
      </c>
      <c r="H50" s="24" t="s">
        <v>45</v>
      </c>
      <c r="I50" s="23" t="s">
        <v>46</v>
      </c>
      <c r="J50" s="172"/>
    </row>
    <row r="51" spans="3:10" ht="13.5" thickBot="1">
      <c r="C51" s="25" t="s">
        <v>47</v>
      </c>
      <c r="D51" s="66" t="s">
        <v>48</v>
      </c>
      <c r="E51" s="66" t="s">
        <v>49</v>
      </c>
      <c r="F51" s="66" t="s">
        <v>50</v>
      </c>
      <c r="G51" s="66" t="s">
        <v>51</v>
      </c>
      <c r="H51" s="66" t="s">
        <v>52</v>
      </c>
      <c r="I51" s="66" t="s">
        <v>53</v>
      </c>
      <c r="J51" s="67">
        <v>8</v>
      </c>
    </row>
    <row r="52" spans="3:10" ht="15.75">
      <c r="C52" s="26">
        <v>1</v>
      </c>
      <c r="D52" s="183" t="s">
        <v>54</v>
      </c>
      <c r="E52" s="183"/>
      <c r="F52" s="183"/>
      <c r="G52" s="183"/>
      <c r="H52" s="183"/>
      <c r="I52" s="183"/>
      <c r="J52" s="183"/>
    </row>
    <row r="53" spans="3:10" ht="15">
      <c r="C53" s="153" t="s">
        <v>55</v>
      </c>
      <c r="D53" s="159" t="s">
        <v>67</v>
      </c>
      <c r="E53" s="31" t="s">
        <v>29</v>
      </c>
      <c r="F53" s="101">
        <v>0</v>
      </c>
      <c r="G53" s="101">
        <v>0</v>
      </c>
      <c r="H53" s="101"/>
      <c r="I53" s="101"/>
      <c r="J53" s="43">
        <f>SUM(F53:I53)</f>
        <v>0</v>
      </c>
    </row>
    <row r="54" spans="3:10" ht="15.75" thickBot="1">
      <c r="C54" s="176"/>
      <c r="D54" s="160"/>
      <c r="E54" s="44" t="s">
        <v>30</v>
      </c>
      <c r="F54" s="45" t="e">
        <f>F53/$J$22*$J$23</f>
        <v>#DIV/0!</v>
      </c>
      <c r="G54" s="45" t="e">
        <f>G53/$J$22*$J$23</f>
        <v>#DIV/0!</v>
      </c>
      <c r="H54" s="45" t="e">
        <f>H53/$J$22*$J$23</f>
        <v>#DIV/0!</v>
      </c>
      <c r="I54" s="45" t="e">
        <f>I53/$J$22*$J$23</f>
        <v>#DIV/0!</v>
      </c>
      <c r="J54" s="46" t="e">
        <f>J53/$J$22*$J$23</f>
        <v>#DIV/0!</v>
      </c>
    </row>
    <row r="55" spans="3:10" ht="15">
      <c r="C55" s="153" t="s">
        <v>66</v>
      </c>
      <c r="D55" s="154" t="s">
        <v>65</v>
      </c>
      <c r="E55" s="31" t="s">
        <v>29</v>
      </c>
      <c r="F55" s="101">
        <v>0</v>
      </c>
      <c r="G55" s="101">
        <v>0</v>
      </c>
      <c r="H55" s="101"/>
      <c r="I55" s="101">
        <v>0</v>
      </c>
      <c r="J55" s="43">
        <f>SUM(F55:I55)</f>
        <v>0</v>
      </c>
    </row>
    <row r="56" spans="3:10" ht="15">
      <c r="C56" s="153"/>
      <c r="D56" s="154"/>
      <c r="E56" s="31" t="s">
        <v>30</v>
      </c>
      <c r="F56" s="33" t="e">
        <f>F55/$J$22*$J$23</f>
        <v>#DIV/0!</v>
      </c>
      <c r="G56" s="33" t="e">
        <f>G55/$J$22*$J$23</f>
        <v>#DIV/0!</v>
      </c>
      <c r="H56" s="33" t="e">
        <f>H55/$J$22*$J$23</f>
        <v>#DIV/0!</v>
      </c>
      <c r="I56" s="33" t="e">
        <f>I55/$J$22*$J$23</f>
        <v>#DIV/0!</v>
      </c>
      <c r="J56" s="34" t="e">
        <f>J55/$J$22*$J$23</f>
        <v>#DIV/0!</v>
      </c>
    </row>
    <row r="57" spans="3:10" ht="14.25">
      <c r="C57" s="47" t="s">
        <v>68</v>
      </c>
      <c r="D57" s="186" t="s">
        <v>69</v>
      </c>
      <c r="E57" s="186"/>
      <c r="F57" s="186"/>
      <c r="G57" s="186"/>
      <c r="H57" s="186"/>
      <c r="I57" s="186"/>
      <c r="J57" s="187"/>
    </row>
    <row r="58" spans="3:10" ht="15">
      <c r="C58" s="161" t="s">
        <v>70</v>
      </c>
      <c r="D58" s="188" t="s">
        <v>71</v>
      </c>
      <c r="E58" s="48" t="s">
        <v>29</v>
      </c>
      <c r="F58" s="174"/>
      <c r="G58" s="174"/>
      <c r="H58" s="174"/>
      <c r="I58" s="174"/>
      <c r="J58" s="49">
        <f>SUM(F58:H58)</f>
        <v>0</v>
      </c>
    </row>
    <row r="59" spans="3:10" ht="15.75" thickBot="1">
      <c r="C59" s="162"/>
      <c r="D59" s="189"/>
      <c r="E59" s="50" t="s">
        <v>30</v>
      </c>
      <c r="F59" s="175" t="e">
        <f>F58/J60*J61</f>
        <v>#DIV/0!</v>
      </c>
      <c r="G59" s="175"/>
      <c r="H59" s="175"/>
      <c r="I59" s="175"/>
      <c r="J59" s="51" t="e">
        <f>SUM(F59:H59)</f>
        <v>#DIV/0!</v>
      </c>
    </row>
    <row r="60" spans="3:10" ht="15">
      <c r="C60" s="155"/>
      <c r="D60" s="157" t="s">
        <v>72</v>
      </c>
      <c r="E60" s="57" t="s">
        <v>29</v>
      </c>
      <c r="F60" s="149"/>
      <c r="G60" s="149"/>
      <c r="H60" s="149"/>
      <c r="I60" s="149"/>
      <c r="J60" s="54">
        <f>J53+J55+J58</f>
        <v>0</v>
      </c>
    </row>
    <row r="61" spans="3:10" ht="15.75" thickBot="1">
      <c r="C61" s="156"/>
      <c r="D61" s="158"/>
      <c r="E61" s="44" t="s">
        <v>30</v>
      </c>
      <c r="F61" s="150"/>
      <c r="G61" s="150"/>
      <c r="H61" s="150"/>
      <c r="I61" s="150"/>
      <c r="J61" s="97">
        <f>'п.3.2.4.'!I53</f>
        <v>0</v>
      </c>
    </row>
    <row r="62" spans="3:10" ht="12.75">
      <c r="C62" s="21"/>
      <c r="J62" s="60" t="e">
        <f>#REF!+J54+J59</f>
        <v>#REF!</v>
      </c>
    </row>
    <row r="63" ht="12.75">
      <c r="J63" s="96" t="s">
        <v>107</v>
      </c>
    </row>
  </sheetData>
  <sheetProtection/>
  <mergeCells count="57">
    <mergeCell ref="C58:C59"/>
    <mergeCell ref="D58:D59"/>
    <mergeCell ref="F58:I58"/>
    <mergeCell ref="F59:I59"/>
    <mergeCell ref="C60:C61"/>
    <mergeCell ref="D60:D61"/>
    <mergeCell ref="F60:I60"/>
    <mergeCell ref="F61:I61"/>
    <mergeCell ref="D52:J52"/>
    <mergeCell ref="C53:C54"/>
    <mergeCell ref="D53:D54"/>
    <mergeCell ref="C55:C56"/>
    <mergeCell ref="D55:D56"/>
    <mergeCell ref="D57:J57"/>
    <mergeCell ref="C42:J42"/>
    <mergeCell ref="C44:J44"/>
    <mergeCell ref="C45:J45"/>
    <mergeCell ref="C49:C50"/>
    <mergeCell ref="D49:D50"/>
    <mergeCell ref="E49:E50"/>
    <mergeCell ref="F49:I49"/>
    <mergeCell ref="J49:J50"/>
    <mergeCell ref="D16:D17"/>
    <mergeCell ref="C24:C25"/>
    <mergeCell ref="D24:D25"/>
    <mergeCell ref="D15:J15"/>
    <mergeCell ref="C16:C17"/>
    <mergeCell ref="D32:J32"/>
    <mergeCell ref="D22:D23"/>
    <mergeCell ref="D33:D34"/>
    <mergeCell ref="F33:I33"/>
    <mergeCell ref="F34:I34"/>
    <mergeCell ref="C28:C29"/>
    <mergeCell ref="C18:C19"/>
    <mergeCell ref="D18:D19"/>
    <mergeCell ref="C20:C21"/>
    <mergeCell ref="D20:D21"/>
    <mergeCell ref="C22:C23"/>
    <mergeCell ref="C4:J4"/>
    <mergeCell ref="C12:C13"/>
    <mergeCell ref="E12:E13"/>
    <mergeCell ref="F12:I12"/>
    <mergeCell ref="J12:J13"/>
    <mergeCell ref="D12:D13"/>
    <mergeCell ref="C6:J6"/>
    <mergeCell ref="C7:J7"/>
    <mergeCell ref="C8:J8"/>
    <mergeCell ref="F35:I35"/>
    <mergeCell ref="F36:I36"/>
    <mergeCell ref="C26:C27"/>
    <mergeCell ref="D26:D27"/>
    <mergeCell ref="C30:C31"/>
    <mergeCell ref="D30:D31"/>
    <mergeCell ref="C35:C36"/>
    <mergeCell ref="D35:D36"/>
    <mergeCell ref="D28:D29"/>
    <mergeCell ref="C33:C34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zoomScalePageLayoutView="0" workbookViewId="0" topLeftCell="C2">
      <selection activeCell="C2" sqref="C2:J23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1.140625" style="0" customWidth="1"/>
    <col min="6" max="10" width="12.00390625" style="0" bestFit="1" customWidth="1"/>
    <col min="11" max="11" width="9.28125" style="0" hidden="1" customWidth="1"/>
    <col min="12" max="13" width="10.140625" style="0" bestFit="1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112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 thickBot="1">
      <c r="C8" s="21"/>
    </row>
    <row r="9" spans="3:10" ht="20.25" customHeight="1">
      <c r="C9" s="228" t="s">
        <v>38</v>
      </c>
      <c r="D9" s="236" t="s">
        <v>39</v>
      </c>
      <c r="E9" s="166" t="s">
        <v>40</v>
      </c>
      <c r="F9" s="168" t="s">
        <v>41</v>
      </c>
      <c r="G9" s="169"/>
      <c r="H9" s="169"/>
      <c r="I9" s="170"/>
      <c r="J9" s="171" t="s">
        <v>42</v>
      </c>
    </row>
    <row r="10" spans="3:10" ht="18" customHeight="1" thickBot="1">
      <c r="C10" s="228"/>
      <c r="D10" s="237"/>
      <c r="E10" s="167"/>
      <c r="F10" s="22" t="s">
        <v>43</v>
      </c>
      <c r="G10" s="23" t="s">
        <v>44</v>
      </c>
      <c r="H10" s="24" t="s">
        <v>45</v>
      </c>
      <c r="I10" s="23" t="s">
        <v>46</v>
      </c>
      <c r="J10" s="172"/>
    </row>
    <row r="11" spans="3:10" s="21" customFormat="1" ht="12" customHeight="1" thickBot="1">
      <c r="C11" s="107" t="s">
        <v>47</v>
      </c>
      <c r="D11" s="105" t="s">
        <v>48</v>
      </c>
      <c r="E11" s="66" t="s">
        <v>49</v>
      </c>
      <c r="F11" s="66" t="s">
        <v>50</v>
      </c>
      <c r="G11" s="66" t="s">
        <v>51</v>
      </c>
      <c r="H11" s="66" t="s">
        <v>52</v>
      </c>
      <c r="I11" s="66" t="s">
        <v>53</v>
      </c>
      <c r="J11" s="67">
        <v>8</v>
      </c>
    </row>
    <row r="12" spans="3:11" ht="15.75">
      <c r="C12" s="108">
        <v>1</v>
      </c>
      <c r="D12" s="238" t="s">
        <v>54</v>
      </c>
      <c r="E12" s="183"/>
      <c r="F12" s="183"/>
      <c r="G12" s="183"/>
      <c r="H12" s="183"/>
      <c r="I12" s="183"/>
      <c r="J12" s="183"/>
      <c r="K12" s="61" t="e">
        <f>#REF!+J13</f>
        <v>#REF!</v>
      </c>
    </row>
    <row r="13" spans="2:10" ht="15">
      <c r="B13" s="56"/>
      <c r="C13" s="197" t="s">
        <v>55</v>
      </c>
      <c r="D13" s="239" t="s">
        <v>67</v>
      </c>
      <c r="E13" s="31" t="s">
        <v>29</v>
      </c>
      <c r="F13" s="101">
        <v>0</v>
      </c>
      <c r="G13" s="101">
        <v>0</v>
      </c>
      <c r="H13" s="101">
        <v>6405.467</v>
      </c>
      <c r="I13" s="101">
        <v>5997.096</v>
      </c>
      <c r="J13" s="43">
        <f>SUM(F13:I13)</f>
        <v>12402.562999999998</v>
      </c>
    </row>
    <row r="14" spans="2:10" ht="15.75" thickBot="1">
      <c r="B14" s="56"/>
      <c r="C14" s="197"/>
      <c r="D14" s="240"/>
      <c r="E14" s="44" t="s">
        <v>30</v>
      </c>
      <c r="F14" s="45">
        <f>F13/$J$20*$J$21</f>
        <v>0</v>
      </c>
      <c r="G14" s="45">
        <f>G13/$J$20*$J$21</f>
        <v>0</v>
      </c>
      <c r="H14" s="45">
        <f>H13/$J$20*$J$21</f>
        <v>12.664331456103351</v>
      </c>
      <c r="I14" s="45">
        <f>I13/$J$20*$J$21</f>
        <v>11.856935882750092</v>
      </c>
      <c r="J14" s="46">
        <f>J13/$J$20*$J$21</f>
        <v>24.52126733885344</v>
      </c>
    </row>
    <row r="15" spans="2:13" ht="15">
      <c r="B15" s="56"/>
      <c r="C15" s="197" t="s">
        <v>66</v>
      </c>
      <c r="D15" s="241" t="s">
        <v>65</v>
      </c>
      <c r="E15" s="31" t="s">
        <v>29</v>
      </c>
      <c r="F15" s="101">
        <v>0</v>
      </c>
      <c r="G15" s="101">
        <v>0</v>
      </c>
      <c r="H15" s="101">
        <v>40.786</v>
      </c>
      <c r="I15" s="101">
        <v>0</v>
      </c>
      <c r="J15" s="43">
        <f>SUM(F15:I15)</f>
        <v>40.786</v>
      </c>
      <c r="L15" s="98"/>
      <c r="M15" s="98"/>
    </row>
    <row r="16" spans="2:10" ht="15">
      <c r="B16" s="56"/>
      <c r="C16" s="197"/>
      <c r="D16" s="241"/>
      <c r="E16" s="31" t="s">
        <v>30</v>
      </c>
      <c r="F16" s="33">
        <f>F15/$J$20*$J$21</f>
        <v>0</v>
      </c>
      <c r="G16" s="33">
        <f>G15/$J$20*$J$21</f>
        <v>0</v>
      </c>
      <c r="H16" s="33">
        <f>H15/$J$20*$J$21</f>
        <v>0.08063852686597735</v>
      </c>
      <c r="I16" s="33">
        <f>I15/$J$20*$J$21</f>
        <v>0</v>
      </c>
      <c r="J16" s="34">
        <f>J15/$J$20*$J$21</f>
        <v>0.08063852686597735</v>
      </c>
    </row>
    <row r="17" spans="2:10" ht="14.25">
      <c r="B17" s="56"/>
      <c r="C17" s="108" t="s">
        <v>68</v>
      </c>
      <c r="D17" s="242" t="s">
        <v>69</v>
      </c>
      <c r="E17" s="186"/>
      <c r="F17" s="186"/>
      <c r="G17" s="186"/>
      <c r="H17" s="186"/>
      <c r="I17" s="186"/>
      <c r="J17" s="187"/>
    </row>
    <row r="18" spans="2:12" ht="15">
      <c r="B18" s="56"/>
      <c r="C18" s="203" t="s">
        <v>70</v>
      </c>
      <c r="D18" s="243" t="s">
        <v>71</v>
      </c>
      <c r="E18" s="48" t="s">
        <v>29</v>
      </c>
      <c r="F18" s="174">
        <v>8648.011</v>
      </c>
      <c r="G18" s="174"/>
      <c r="H18" s="174"/>
      <c r="I18" s="174"/>
      <c r="J18" s="49">
        <f>SUM(F18:H18)</f>
        <v>8648.011</v>
      </c>
      <c r="L18" s="98"/>
    </row>
    <row r="19" spans="2:10" ht="15.75" thickBot="1">
      <c r="B19" s="56"/>
      <c r="C19" s="203"/>
      <c r="D19" s="244"/>
      <c r="E19" s="50" t="s">
        <v>30</v>
      </c>
      <c r="F19" s="175">
        <f>F18/J20*J21</f>
        <v>17.09809413428058</v>
      </c>
      <c r="G19" s="175"/>
      <c r="H19" s="175"/>
      <c r="I19" s="175"/>
      <c r="J19" s="51">
        <f>SUM(F19:H19)</f>
        <v>17.09809413428058</v>
      </c>
    </row>
    <row r="20" spans="2:12" s="52" customFormat="1" ht="15">
      <c r="B20" s="104"/>
      <c r="C20" s="191"/>
      <c r="D20" s="245" t="s">
        <v>72</v>
      </c>
      <c r="E20" s="57" t="s">
        <v>29</v>
      </c>
      <c r="F20" s="149"/>
      <c r="G20" s="149"/>
      <c r="H20" s="149"/>
      <c r="I20" s="149"/>
      <c r="J20" s="54">
        <f>J13+J15+J18</f>
        <v>21091.36</v>
      </c>
      <c r="L20" s="144"/>
    </row>
    <row r="21" spans="2:11" ht="15.75" thickBot="1">
      <c r="B21" s="56"/>
      <c r="C21" s="191"/>
      <c r="D21" s="246"/>
      <c r="E21" s="44" t="s">
        <v>30</v>
      </c>
      <c r="F21" s="150"/>
      <c r="G21" s="150"/>
      <c r="H21" s="150"/>
      <c r="I21" s="150"/>
      <c r="J21" s="97">
        <f>'п.3.2.4.'!L11</f>
        <v>41.7</v>
      </c>
      <c r="K21" s="1"/>
    </row>
    <row r="22" spans="3:10" ht="12.75" hidden="1">
      <c r="C22" s="21"/>
      <c r="J22" s="60" t="e">
        <f>#REF!+J14+J19</f>
        <v>#REF!</v>
      </c>
    </row>
    <row r="23" ht="12.75">
      <c r="J23" s="96" t="s">
        <v>126</v>
      </c>
    </row>
    <row r="25" ht="12.75" hidden="1">
      <c r="J25" s="59" t="s">
        <v>76</v>
      </c>
    </row>
  </sheetData>
  <sheetProtection/>
  <mergeCells count="22">
    <mergeCell ref="C18:C19"/>
    <mergeCell ref="D18:D19"/>
    <mergeCell ref="F18:I18"/>
    <mergeCell ref="F19:I19"/>
    <mergeCell ref="C20:C21"/>
    <mergeCell ref="D20:D21"/>
    <mergeCell ref="F20:I20"/>
    <mergeCell ref="F21:I21"/>
    <mergeCell ref="D12:J12"/>
    <mergeCell ref="C13:C14"/>
    <mergeCell ref="D13:D14"/>
    <mergeCell ref="C15:C16"/>
    <mergeCell ref="D15:D16"/>
    <mergeCell ref="D17:J17"/>
    <mergeCell ref="C2:J2"/>
    <mergeCell ref="C4:J4"/>
    <mergeCell ref="C5:J5"/>
    <mergeCell ref="C9:C10"/>
    <mergeCell ref="D9:D10"/>
    <mergeCell ref="E9:E10"/>
    <mergeCell ref="F9:I9"/>
    <mergeCell ref="J9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5"/>
  <sheetViews>
    <sheetView zoomScalePageLayoutView="0" workbookViewId="0" topLeftCell="C2">
      <selection activeCell="C2" sqref="C2:J26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1.140625" style="0" customWidth="1"/>
    <col min="6" max="10" width="12.00390625" style="0" bestFit="1" customWidth="1"/>
    <col min="11" max="11" width="9.28125" style="0" hidden="1" customWidth="1"/>
    <col min="12" max="12" width="10.140625" style="0" bestFit="1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113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>
      <c r="C8" s="21"/>
    </row>
    <row r="9" spans="3:10" ht="20.25" customHeight="1">
      <c r="C9" s="228" t="s">
        <v>38</v>
      </c>
      <c r="D9" s="228" t="s">
        <v>39</v>
      </c>
      <c r="E9" s="228" t="s">
        <v>40</v>
      </c>
      <c r="F9" s="228" t="s">
        <v>41</v>
      </c>
      <c r="G9" s="228"/>
      <c r="H9" s="228"/>
      <c r="I9" s="228"/>
      <c r="J9" s="229" t="s">
        <v>42</v>
      </c>
    </row>
    <row r="10" spans="3:10" ht="18" customHeight="1">
      <c r="C10" s="228"/>
      <c r="D10" s="228"/>
      <c r="E10" s="228"/>
      <c r="F10" s="106" t="s">
        <v>43</v>
      </c>
      <c r="G10" s="106" t="s">
        <v>44</v>
      </c>
      <c r="H10" s="106" t="s">
        <v>45</v>
      </c>
      <c r="I10" s="106" t="s">
        <v>46</v>
      </c>
      <c r="J10" s="229"/>
    </row>
    <row r="11" spans="3:10" s="21" customFormat="1" ht="10.5" customHeight="1">
      <c r="C11" s="107" t="s">
        <v>47</v>
      </c>
      <c r="D11" s="109" t="s">
        <v>48</v>
      </c>
      <c r="E11" s="109" t="s">
        <v>49</v>
      </c>
      <c r="F11" s="109" t="s">
        <v>50</v>
      </c>
      <c r="G11" s="109" t="s">
        <v>51</v>
      </c>
      <c r="H11" s="109" t="s">
        <v>52</v>
      </c>
      <c r="I11" s="109" t="s">
        <v>53</v>
      </c>
      <c r="J11" s="110">
        <v>8</v>
      </c>
    </row>
    <row r="12" spans="3:11" ht="15.75">
      <c r="C12" s="108">
        <v>1</v>
      </c>
      <c r="D12" s="230" t="s">
        <v>54</v>
      </c>
      <c r="E12" s="230"/>
      <c r="F12" s="230"/>
      <c r="G12" s="230"/>
      <c r="H12" s="230"/>
      <c r="I12" s="230"/>
      <c r="J12" s="230"/>
      <c r="K12" s="61" t="e">
        <f>#REF!+J13</f>
        <v>#REF!</v>
      </c>
    </row>
    <row r="13" spans="2:12" ht="15">
      <c r="B13" s="56"/>
      <c r="C13" s="197" t="s">
        <v>55</v>
      </c>
      <c r="D13" s="194" t="s">
        <v>67</v>
      </c>
      <c r="E13" s="31" t="s">
        <v>29</v>
      </c>
      <c r="F13" s="103">
        <v>0</v>
      </c>
      <c r="G13" s="103">
        <v>0</v>
      </c>
      <c r="H13" s="103">
        <v>9592.236</v>
      </c>
      <c r="I13" s="103">
        <v>6467.556</v>
      </c>
      <c r="J13" s="111">
        <f>SUM(F13:I13)</f>
        <v>16059.792000000001</v>
      </c>
      <c r="L13" s="98"/>
    </row>
    <row r="14" spans="2:10" ht="15">
      <c r="B14" s="56"/>
      <c r="C14" s="197"/>
      <c r="D14" s="194"/>
      <c r="E14" s="31" t="s">
        <v>30</v>
      </c>
      <c r="F14" s="112">
        <f>F13/$J$20*$J$21</f>
        <v>0</v>
      </c>
      <c r="G14" s="112">
        <f>G13/$J$20*$J$21</f>
        <v>0</v>
      </c>
      <c r="H14" s="112">
        <f>H13/$J$20*$J$21</f>
        <v>19.98622722130488</v>
      </c>
      <c r="I14" s="112">
        <f>I13/$J$20*$J$21</f>
        <v>13.475694695430107</v>
      </c>
      <c r="J14" s="112">
        <f>J13/$J$20*$J$21</f>
        <v>33.46192191673499</v>
      </c>
    </row>
    <row r="15" spans="2:10" ht="15">
      <c r="B15" s="56"/>
      <c r="C15" s="197" t="s">
        <v>66</v>
      </c>
      <c r="D15" s="152" t="s">
        <v>65</v>
      </c>
      <c r="E15" s="31" t="s">
        <v>29</v>
      </c>
      <c r="F15" s="103">
        <v>0</v>
      </c>
      <c r="G15" s="103">
        <v>0</v>
      </c>
      <c r="H15" s="103">
        <v>49.552</v>
      </c>
      <c r="I15" s="103">
        <v>0</v>
      </c>
      <c r="J15" s="111">
        <f>SUM(F15:I15)</f>
        <v>49.552</v>
      </c>
    </row>
    <row r="16" spans="2:10" ht="15">
      <c r="B16" s="56"/>
      <c r="C16" s="197"/>
      <c r="D16" s="152"/>
      <c r="E16" s="31" t="s">
        <v>30</v>
      </c>
      <c r="F16" s="112">
        <f>F15/$J$20*$J$21</f>
        <v>0</v>
      </c>
      <c r="G16" s="112">
        <f>G15/$J$20*$J$21</f>
        <v>0</v>
      </c>
      <c r="H16" s="112">
        <f>H15/$J$20*$J$21</f>
        <v>0.10324574283515328</v>
      </c>
      <c r="I16" s="112">
        <f>I15/$J$20*$J$21</f>
        <v>0</v>
      </c>
      <c r="J16" s="112">
        <f>J15/$J$20*$J$21</f>
        <v>0.10324574283515328</v>
      </c>
    </row>
    <row r="17" spans="2:10" ht="14.25">
      <c r="B17" s="56"/>
      <c r="C17" s="108" t="s">
        <v>68</v>
      </c>
      <c r="D17" s="233" t="s">
        <v>69</v>
      </c>
      <c r="E17" s="233"/>
      <c r="F17" s="233"/>
      <c r="G17" s="233"/>
      <c r="H17" s="233"/>
      <c r="I17" s="233"/>
      <c r="J17" s="233"/>
    </row>
    <row r="18" spans="2:10" ht="15">
      <c r="B18" s="56"/>
      <c r="C18" s="203" t="s">
        <v>70</v>
      </c>
      <c r="D18" s="188" t="s">
        <v>71</v>
      </c>
      <c r="E18" s="48" t="s">
        <v>29</v>
      </c>
      <c r="F18" s="174">
        <v>9063.63</v>
      </c>
      <c r="G18" s="174"/>
      <c r="H18" s="174"/>
      <c r="I18" s="174"/>
      <c r="J18" s="113">
        <f>SUM(F18:H18)</f>
        <v>9063.63</v>
      </c>
    </row>
    <row r="19" spans="2:10" ht="15">
      <c r="B19" s="56"/>
      <c r="C19" s="203"/>
      <c r="D19" s="188"/>
      <c r="E19" s="48" t="s">
        <v>30</v>
      </c>
      <c r="F19" s="231">
        <f>F18/J20*J21</f>
        <v>18.884832340429856</v>
      </c>
      <c r="G19" s="231"/>
      <c r="H19" s="231"/>
      <c r="I19" s="231"/>
      <c r="J19" s="113">
        <f>SUM(F19:H19)</f>
        <v>18.884832340429856</v>
      </c>
    </row>
    <row r="20" spans="2:10" s="52" customFormat="1" ht="15">
      <c r="B20" s="104"/>
      <c r="C20" s="191"/>
      <c r="D20" s="192" t="s">
        <v>72</v>
      </c>
      <c r="E20" s="48" t="s">
        <v>29</v>
      </c>
      <c r="F20" s="232"/>
      <c r="G20" s="232"/>
      <c r="H20" s="232"/>
      <c r="I20" s="232"/>
      <c r="J20" s="114">
        <f>J13+J15+J18</f>
        <v>25172.974000000002</v>
      </c>
    </row>
    <row r="21" spans="2:11" ht="15">
      <c r="B21" s="56"/>
      <c r="C21" s="191"/>
      <c r="D21" s="192"/>
      <c r="E21" s="31" t="s">
        <v>30</v>
      </c>
      <c r="F21" s="193"/>
      <c r="G21" s="193"/>
      <c r="H21" s="193"/>
      <c r="I21" s="193"/>
      <c r="J21" s="115">
        <f>'п.3.2.4.'!M11</f>
        <v>52.45</v>
      </c>
      <c r="K21" s="1"/>
    </row>
    <row r="22" spans="3:10" ht="12.75" hidden="1">
      <c r="C22" s="21"/>
      <c r="J22" s="60" t="e">
        <f>#REF!+J14+J19</f>
        <v>#REF!</v>
      </c>
    </row>
    <row r="23" ht="12.75">
      <c r="J23" s="96" t="s">
        <v>127</v>
      </c>
    </row>
    <row r="25" ht="12.75" hidden="1">
      <c r="J25" s="59" t="s">
        <v>76</v>
      </c>
    </row>
  </sheetData>
  <sheetProtection/>
  <mergeCells count="22">
    <mergeCell ref="C18:C19"/>
    <mergeCell ref="D18:D19"/>
    <mergeCell ref="F18:I18"/>
    <mergeCell ref="F19:I19"/>
    <mergeCell ref="C20:C21"/>
    <mergeCell ref="D20:D21"/>
    <mergeCell ref="F20:I20"/>
    <mergeCell ref="F21:I21"/>
    <mergeCell ref="D12:J12"/>
    <mergeCell ref="C13:C14"/>
    <mergeCell ref="D13:D14"/>
    <mergeCell ref="C15:C16"/>
    <mergeCell ref="D15:D16"/>
    <mergeCell ref="D17:J17"/>
    <mergeCell ref="C2:J2"/>
    <mergeCell ref="C4:J4"/>
    <mergeCell ref="C5:J5"/>
    <mergeCell ref="C9:C10"/>
    <mergeCell ref="D9:D10"/>
    <mergeCell ref="E9:E10"/>
    <mergeCell ref="F9:I9"/>
    <mergeCell ref="J9:J10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I25"/>
  <sheetViews>
    <sheetView zoomScalePageLayoutView="0" workbookViewId="0" topLeftCell="A2">
      <selection activeCell="F31" sqref="F31"/>
    </sheetView>
  </sheetViews>
  <sheetFormatPr defaultColWidth="9.140625" defaultRowHeight="12.75"/>
  <cols>
    <col min="1" max="1" width="6.7109375" style="0" bestFit="1" customWidth="1"/>
    <col min="2" max="2" width="51.140625" style="0" customWidth="1"/>
    <col min="3" max="3" width="11.140625" style="0" customWidth="1"/>
    <col min="4" max="8" width="12.00390625" style="0" bestFit="1" customWidth="1"/>
    <col min="9" max="9" width="9.28125" style="0" hidden="1" customWidth="1"/>
  </cols>
  <sheetData>
    <row r="1" ht="12.75" hidden="1"/>
    <row r="2" spans="1:8" ht="15.75">
      <c r="A2" s="163" t="s">
        <v>34</v>
      </c>
      <c r="B2" s="163"/>
      <c r="C2" s="163"/>
      <c r="D2" s="163"/>
      <c r="E2" s="163"/>
      <c r="F2" s="163"/>
      <c r="G2" s="163"/>
      <c r="H2" s="163"/>
    </row>
    <row r="3" spans="1:8" ht="15.75">
      <c r="A3" s="18"/>
      <c r="B3" s="19"/>
      <c r="C3" s="19"/>
      <c r="D3" s="19"/>
      <c r="E3" s="19"/>
      <c r="F3" s="19"/>
      <c r="G3" s="19"/>
      <c r="H3" s="19"/>
    </row>
    <row r="4" spans="1:8" ht="15.75">
      <c r="A4" s="163" t="s">
        <v>35</v>
      </c>
      <c r="B4" s="163"/>
      <c r="C4" s="163"/>
      <c r="D4" s="163"/>
      <c r="E4" s="163"/>
      <c r="F4" s="163"/>
      <c r="G4" s="163"/>
      <c r="H4" s="163"/>
    </row>
    <row r="5" spans="1:8" ht="15.75">
      <c r="A5" s="163" t="s">
        <v>108</v>
      </c>
      <c r="B5" s="163"/>
      <c r="C5" s="163"/>
      <c r="D5" s="163"/>
      <c r="E5" s="163"/>
      <c r="F5" s="163"/>
      <c r="G5" s="163"/>
      <c r="H5" s="163"/>
    </row>
    <row r="6" spans="2:8" ht="15.75">
      <c r="B6" s="99" t="s">
        <v>114</v>
      </c>
      <c r="C6" s="70" t="s">
        <v>117</v>
      </c>
      <c r="D6" s="70"/>
      <c r="E6" s="70"/>
      <c r="F6" s="70"/>
      <c r="G6" s="70"/>
      <c r="H6" s="70"/>
    </row>
    <row r="7" spans="1:8" ht="15.75">
      <c r="A7" s="18"/>
      <c r="B7" s="20"/>
      <c r="C7" s="20"/>
      <c r="D7" s="20"/>
      <c r="E7" s="20"/>
      <c r="F7" s="20"/>
      <c r="G7" s="20"/>
      <c r="H7" s="20"/>
    </row>
    <row r="8" ht="12.75" customHeight="1">
      <c r="A8" s="21"/>
    </row>
    <row r="9" spans="1:8" ht="20.25" customHeight="1">
      <c r="A9" s="208" t="s">
        <v>38</v>
      </c>
      <c r="B9" s="199" t="s">
        <v>39</v>
      </c>
      <c r="C9" s="199" t="s">
        <v>40</v>
      </c>
      <c r="D9" s="200" t="s">
        <v>41</v>
      </c>
      <c r="E9" s="201"/>
      <c r="F9" s="201"/>
      <c r="G9" s="202"/>
      <c r="H9" s="206" t="s">
        <v>42</v>
      </c>
    </row>
    <row r="10" spans="1:8" ht="18" customHeight="1" thickBot="1">
      <c r="A10" s="209"/>
      <c r="B10" s="167"/>
      <c r="C10" s="167"/>
      <c r="D10" s="22" t="s">
        <v>43</v>
      </c>
      <c r="E10" s="23" t="s">
        <v>44</v>
      </c>
      <c r="F10" s="24" t="s">
        <v>45</v>
      </c>
      <c r="G10" s="23" t="s">
        <v>46</v>
      </c>
      <c r="H10" s="207"/>
    </row>
    <row r="11" spans="1:8" s="21" customFormat="1" ht="10.5" customHeight="1" thickBot="1">
      <c r="A11" s="118" t="s">
        <v>47</v>
      </c>
      <c r="B11" s="66" t="s">
        <v>48</v>
      </c>
      <c r="C11" s="66" t="s">
        <v>49</v>
      </c>
      <c r="D11" s="66" t="s">
        <v>50</v>
      </c>
      <c r="E11" s="66" t="s">
        <v>51</v>
      </c>
      <c r="F11" s="66" t="s">
        <v>52</v>
      </c>
      <c r="G11" s="66" t="s">
        <v>53</v>
      </c>
      <c r="H11" s="119">
        <v>8</v>
      </c>
    </row>
    <row r="12" spans="1:9" ht="15.75">
      <c r="A12" s="120">
        <v>1</v>
      </c>
      <c r="B12" s="183" t="s">
        <v>54</v>
      </c>
      <c r="C12" s="183"/>
      <c r="D12" s="183"/>
      <c r="E12" s="183"/>
      <c r="F12" s="183"/>
      <c r="G12" s="183"/>
      <c r="H12" s="196"/>
      <c r="I12" s="61" t="e">
        <f>#REF!+H13</f>
        <v>#REF!</v>
      </c>
    </row>
    <row r="13" spans="1:8" ht="15">
      <c r="A13" s="197" t="s">
        <v>55</v>
      </c>
      <c r="B13" s="194" t="s">
        <v>67</v>
      </c>
      <c r="C13" s="31" t="s">
        <v>29</v>
      </c>
      <c r="D13" s="116">
        <v>0</v>
      </c>
      <c r="E13" s="116">
        <v>0</v>
      </c>
      <c r="F13" s="116">
        <f>12077.4469-5.8189</f>
        <v>12071.628</v>
      </c>
      <c r="G13" s="116">
        <v>7703.099</v>
      </c>
      <c r="H13" s="111">
        <f>SUM(D13:G13)</f>
        <v>19774.727</v>
      </c>
    </row>
    <row r="14" spans="1:8" ht="15.75" thickBot="1">
      <c r="A14" s="198"/>
      <c r="B14" s="195"/>
      <c r="C14" s="44" t="s">
        <v>30</v>
      </c>
      <c r="D14" s="45">
        <f>D13/$H$20*$H$21</f>
        <v>0</v>
      </c>
      <c r="E14" s="45">
        <f>E13/$H$20*$H$21</f>
        <v>0</v>
      </c>
      <c r="F14" s="45">
        <f>F13/$H$20*$H$21</f>
        <v>25.561407738395165</v>
      </c>
      <c r="G14" s="45">
        <f>G13/$H$20*$H$21</f>
        <v>16.311143317887534</v>
      </c>
      <c r="H14" s="121">
        <f>H13/$H$20*$H$21</f>
        <v>41.87255105628269</v>
      </c>
    </row>
    <row r="15" spans="1:8" ht="15">
      <c r="A15" s="197" t="s">
        <v>66</v>
      </c>
      <c r="B15" s="152" t="s">
        <v>65</v>
      </c>
      <c r="C15" s="31" t="s">
        <v>29</v>
      </c>
      <c r="D15" s="116">
        <v>0</v>
      </c>
      <c r="E15" s="116">
        <v>0</v>
      </c>
      <c r="F15" s="116">
        <v>58.7282</v>
      </c>
      <c r="G15" s="116">
        <v>0</v>
      </c>
      <c r="H15" s="111">
        <f>SUM(D15:G15)</f>
        <v>58.7282</v>
      </c>
    </row>
    <row r="16" spans="1:8" ht="15">
      <c r="A16" s="197"/>
      <c r="B16" s="152"/>
      <c r="C16" s="31" t="s">
        <v>30</v>
      </c>
      <c r="D16" s="33">
        <f>D15/$H$20*$H$21</f>
        <v>0</v>
      </c>
      <c r="E16" s="33">
        <f>E15/$H$20*$H$21</f>
        <v>0</v>
      </c>
      <c r="F16" s="33">
        <f>F15/$H$20*$H$21</f>
        <v>0.12435567646236438</v>
      </c>
      <c r="G16" s="33">
        <f>G15/$H$20*$H$21</f>
        <v>0</v>
      </c>
      <c r="H16" s="122">
        <f>H15/$H$20*$H$21</f>
        <v>0.12435567646236438</v>
      </c>
    </row>
    <row r="17" spans="1:8" ht="14.25">
      <c r="A17" s="120" t="s">
        <v>68</v>
      </c>
      <c r="B17" s="186" t="s">
        <v>69</v>
      </c>
      <c r="C17" s="186"/>
      <c r="D17" s="186"/>
      <c r="E17" s="186"/>
      <c r="F17" s="186"/>
      <c r="G17" s="186"/>
      <c r="H17" s="205"/>
    </row>
    <row r="18" spans="1:8" ht="15">
      <c r="A18" s="203" t="s">
        <v>70</v>
      </c>
      <c r="B18" s="188" t="s">
        <v>71</v>
      </c>
      <c r="C18" s="48" t="s">
        <v>29</v>
      </c>
      <c r="D18" s="174">
        <v>9116.077</v>
      </c>
      <c r="E18" s="174"/>
      <c r="F18" s="174"/>
      <c r="G18" s="174"/>
      <c r="H18" s="113">
        <f>SUM(D18:F18)</f>
        <v>9116.077</v>
      </c>
    </row>
    <row r="19" spans="1:8" ht="15.75" thickBot="1">
      <c r="A19" s="204"/>
      <c r="B19" s="189"/>
      <c r="C19" s="50" t="s">
        <v>30</v>
      </c>
      <c r="D19" s="175">
        <f>D18/H20*H21</f>
        <v>19.303093267254933</v>
      </c>
      <c r="E19" s="175"/>
      <c r="F19" s="175"/>
      <c r="G19" s="175"/>
      <c r="H19" s="123">
        <f>SUM(D19:F19)</f>
        <v>19.303093267254933</v>
      </c>
    </row>
    <row r="20" spans="1:8" s="52" customFormat="1" ht="15">
      <c r="A20" s="190"/>
      <c r="B20" s="157" t="s">
        <v>72</v>
      </c>
      <c r="C20" s="57" t="s">
        <v>29</v>
      </c>
      <c r="D20" s="149"/>
      <c r="E20" s="149"/>
      <c r="F20" s="149"/>
      <c r="G20" s="149"/>
      <c r="H20" s="117">
        <f>H13+H15+H18</f>
        <v>28949.5322</v>
      </c>
    </row>
    <row r="21" spans="1:9" ht="15">
      <c r="A21" s="191"/>
      <c r="B21" s="192"/>
      <c r="C21" s="31" t="s">
        <v>30</v>
      </c>
      <c r="D21" s="193"/>
      <c r="E21" s="193"/>
      <c r="F21" s="193"/>
      <c r="G21" s="193"/>
      <c r="H21" s="115">
        <f>'п.3.2.4.'!N11</f>
        <v>61.3</v>
      </c>
      <c r="I21" s="1"/>
    </row>
    <row r="22" spans="1:8" ht="12.75" hidden="1">
      <c r="A22" s="21"/>
      <c r="H22" s="60" t="e">
        <f>#REF!+H14+H19</f>
        <v>#REF!</v>
      </c>
    </row>
    <row r="23" ht="12.75">
      <c r="H23" s="96" t="s">
        <v>128</v>
      </c>
    </row>
    <row r="25" ht="12.75" hidden="1">
      <c r="H25" s="59" t="s">
        <v>76</v>
      </c>
    </row>
  </sheetData>
  <sheetProtection/>
  <mergeCells count="22">
    <mergeCell ref="A18:A19"/>
    <mergeCell ref="B18:B19"/>
    <mergeCell ref="D18:G18"/>
    <mergeCell ref="D19:G19"/>
    <mergeCell ref="A20:A21"/>
    <mergeCell ref="B20:B21"/>
    <mergeCell ref="D20:G20"/>
    <mergeCell ref="D21:G21"/>
    <mergeCell ref="B12:H12"/>
    <mergeCell ref="A13:A14"/>
    <mergeCell ref="B13:B14"/>
    <mergeCell ref="A15:A16"/>
    <mergeCell ref="B15:B16"/>
    <mergeCell ref="B17:H17"/>
    <mergeCell ref="A2:H2"/>
    <mergeCell ref="A4:H4"/>
    <mergeCell ref="A5:H5"/>
    <mergeCell ref="A9:A10"/>
    <mergeCell ref="B9:B10"/>
    <mergeCell ref="C9:C10"/>
    <mergeCell ref="D9:G9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"/>
  <sheetViews>
    <sheetView tabSelected="1" zoomScalePageLayoutView="0" workbookViewId="0" topLeftCell="C2">
      <selection activeCell="H14" sqref="H14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1.140625" style="0" customWidth="1"/>
    <col min="6" max="10" width="12.00390625" style="0" bestFit="1" customWidth="1"/>
    <col min="11" max="11" width="9.28125" style="0" hidden="1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115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>
      <c r="C8" s="21"/>
    </row>
    <row r="9" spans="3:10" ht="20.25" customHeight="1">
      <c r="C9" s="208" t="s">
        <v>38</v>
      </c>
      <c r="D9" s="199" t="s">
        <v>39</v>
      </c>
      <c r="E9" s="199" t="s">
        <v>40</v>
      </c>
      <c r="F9" s="200" t="s">
        <v>41</v>
      </c>
      <c r="G9" s="201"/>
      <c r="H9" s="201"/>
      <c r="I9" s="202"/>
      <c r="J9" s="206" t="s">
        <v>42</v>
      </c>
    </row>
    <row r="10" spans="3:10" ht="18" customHeight="1" thickBot="1">
      <c r="C10" s="209"/>
      <c r="D10" s="167"/>
      <c r="E10" s="167"/>
      <c r="F10" s="22" t="s">
        <v>43</v>
      </c>
      <c r="G10" s="23" t="s">
        <v>44</v>
      </c>
      <c r="H10" s="24" t="s">
        <v>45</v>
      </c>
      <c r="I10" s="23" t="s">
        <v>46</v>
      </c>
      <c r="J10" s="207"/>
    </row>
    <row r="11" spans="3:10" s="21" customFormat="1" ht="10.5" customHeight="1" thickBot="1">
      <c r="C11" s="118" t="s">
        <v>47</v>
      </c>
      <c r="D11" s="66" t="s">
        <v>48</v>
      </c>
      <c r="E11" s="66" t="s">
        <v>49</v>
      </c>
      <c r="F11" s="66" t="s">
        <v>50</v>
      </c>
      <c r="G11" s="66" t="s">
        <v>51</v>
      </c>
      <c r="H11" s="66" t="s">
        <v>52</v>
      </c>
      <c r="I11" s="66" t="s">
        <v>53</v>
      </c>
      <c r="J11" s="119">
        <v>8</v>
      </c>
    </row>
    <row r="12" spans="3:11" ht="15.75">
      <c r="C12" s="120">
        <v>1</v>
      </c>
      <c r="D12" s="183" t="s">
        <v>54</v>
      </c>
      <c r="E12" s="183"/>
      <c r="F12" s="183"/>
      <c r="G12" s="183"/>
      <c r="H12" s="183"/>
      <c r="I12" s="183"/>
      <c r="J12" s="196"/>
      <c r="K12" s="61" t="e">
        <f>#REF!+J13</f>
        <v>#REF!</v>
      </c>
    </row>
    <row r="13" spans="2:10" ht="15">
      <c r="B13" s="56"/>
      <c r="C13" s="197" t="s">
        <v>55</v>
      </c>
      <c r="D13" s="194" t="s">
        <v>67</v>
      </c>
      <c r="E13" s="31" t="s">
        <v>29</v>
      </c>
      <c r="F13" s="124">
        <v>0</v>
      </c>
      <c r="G13" s="124">
        <v>0</v>
      </c>
      <c r="H13" s="124">
        <v>17718.855</v>
      </c>
      <c r="I13" s="124">
        <v>12235.566</v>
      </c>
      <c r="J13" s="111">
        <f>SUM(F13:I13)</f>
        <v>29954.421000000002</v>
      </c>
    </row>
    <row r="14" spans="2:10" ht="15.75" thickBot="1">
      <c r="B14" s="56"/>
      <c r="C14" s="198"/>
      <c r="D14" s="195"/>
      <c r="E14" s="44" t="s">
        <v>30</v>
      </c>
      <c r="F14" s="45">
        <f>F13/$J$20*$J$21</f>
        <v>0</v>
      </c>
      <c r="G14" s="45">
        <f>G13/$J$20*$J$21</f>
        <v>0</v>
      </c>
      <c r="H14" s="45">
        <f>H13/$J$20*$J$21</f>
        <v>32.126965493517304</v>
      </c>
      <c r="I14" s="45">
        <f>I13/$J$20*$J$21</f>
        <v>22.184932755285462</v>
      </c>
      <c r="J14" s="121">
        <f>J13/$J$20*$J$21</f>
        <v>54.31189824880277</v>
      </c>
    </row>
    <row r="15" spans="2:10" ht="15">
      <c r="B15" s="56"/>
      <c r="C15" s="197" t="s">
        <v>66</v>
      </c>
      <c r="D15" s="152" t="s">
        <v>65</v>
      </c>
      <c r="E15" s="31" t="s">
        <v>29</v>
      </c>
      <c r="F15" s="124">
        <v>0</v>
      </c>
      <c r="G15" s="124">
        <v>0</v>
      </c>
      <c r="H15" s="124">
        <v>61.097</v>
      </c>
      <c r="I15" s="124">
        <v>0</v>
      </c>
      <c r="J15" s="111">
        <f>SUM(F15:I15)</f>
        <v>61.097</v>
      </c>
    </row>
    <row r="16" spans="2:10" ht="15">
      <c r="B16" s="56"/>
      <c r="C16" s="197"/>
      <c r="D16" s="152"/>
      <c r="E16" s="31" t="s">
        <v>30</v>
      </c>
      <c r="F16" s="33">
        <f>F15/$J$20*$J$21</f>
        <v>0</v>
      </c>
      <c r="G16" s="33">
        <f>G15/$J$20*$J$21</f>
        <v>0</v>
      </c>
      <c r="H16" s="33">
        <f>H15/$J$20*$J$21</f>
        <v>0.11077810675449552</v>
      </c>
      <c r="I16" s="33">
        <f>I15/$J$20*$J$21</f>
        <v>0</v>
      </c>
      <c r="J16" s="122">
        <f>J15/$J$20*$J$21</f>
        <v>0.11077810675449552</v>
      </c>
    </row>
    <row r="17" spans="2:10" ht="14.25">
      <c r="B17" s="56"/>
      <c r="C17" s="120" t="s">
        <v>68</v>
      </c>
      <c r="D17" s="186" t="s">
        <v>69</v>
      </c>
      <c r="E17" s="186"/>
      <c r="F17" s="186"/>
      <c r="G17" s="186"/>
      <c r="H17" s="186"/>
      <c r="I17" s="186"/>
      <c r="J17" s="205"/>
    </row>
    <row r="18" spans="2:10" ht="15">
      <c r="B18" s="56"/>
      <c r="C18" s="203" t="s">
        <v>70</v>
      </c>
      <c r="D18" s="188" t="s">
        <v>71</v>
      </c>
      <c r="E18" s="48" t="s">
        <v>29</v>
      </c>
      <c r="F18" s="174">
        <v>12010.759</v>
      </c>
      <c r="G18" s="174"/>
      <c r="H18" s="174"/>
      <c r="I18" s="174"/>
      <c r="J18" s="113">
        <f>SUM(F18:H18)</f>
        <v>12010.759</v>
      </c>
    </row>
    <row r="19" spans="2:10" ht="15.75" thickBot="1">
      <c r="B19" s="56"/>
      <c r="C19" s="204"/>
      <c r="D19" s="189"/>
      <c r="E19" s="50" t="s">
        <v>30</v>
      </c>
      <c r="F19" s="175">
        <f>F18/J20*J21</f>
        <v>21.77732364444274</v>
      </c>
      <c r="G19" s="175"/>
      <c r="H19" s="175"/>
      <c r="I19" s="175"/>
      <c r="J19" s="123">
        <f>SUM(F19:H19)</f>
        <v>21.77732364444274</v>
      </c>
    </row>
    <row r="20" spans="2:10" s="52" customFormat="1" ht="15">
      <c r="B20" s="104"/>
      <c r="C20" s="190"/>
      <c r="D20" s="157" t="s">
        <v>72</v>
      </c>
      <c r="E20" s="57" t="s">
        <v>29</v>
      </c>
      <c r="F20" s="149"/>
      <c r="G20" s="149"/>
      <c r="H20" s="149"/>
      <c r="I20" s="149"/>
      <c r="J20" s="117">
        <f>J13+J15+J18</f>
        <v>42026.277</v>
      </c>
    </row>
    <row r="21" spans="2:11" ht="15">
      <c r="B21" s="56"/>
      <c r="C21" s="191"/>
      <c r="D21" s="192"/>
      <c r="E21" s="31" t="s">
        <v>30</v>
      </c>
      <c r="F21" s="193"/>
      <c r="G21" s="193"/>
      <c r="H21" s="193"/>
      <c r="I21" s="193"/>
      <c r="J21" s="115">
        <f>'п.3.2.4.'!O11</f>
        <v>76.2</v>
      </c>
      <c r="K21" s="1"/>
    </row>
    <row r="22" spans="3:10" ht="12.75" hidden="1">
      <c r="C22" s="21"/>
      <c r="J22" s="60" t="e">
        <f>#REF!+J14+J19</f>
        <v>#REF!</v>
      </c>
    </row>
    <row r="23" ht="12.75">
      <c r="J23" s="96" t="s">
        <v>129</v>
      </c>
    </row>
    <row r="25" ht="12.75" hidden="1">
      <c r="J25" s="59" t="s">
        <v>76</v>
      </c>
    </row>
  </sheetData>
  <sheetProtection/>
  <mergeCells count="22">
    <mergeCell ref="C18:C19"/>
    <mergeCell ref="D18:D19"/>
    <mergeCell ref="F18:I18"/>
    <mergeCell ref="F19:I19"/>
    <mergeCell ref="C20:C21"/>
    <mergeCell ref="D20:D21"/>
    <mergeCell ref="F20:I20"/>
    <mergeCell ref="F21:I21"/>
    <mergeCell ref="D12:J12"/>
    <mergeCell ref="C13:C14"/>
    <mergeCell ref="D13:D14"/>
    <mergeCell ref="C15:C16"/>
    <mergeCell ref="D15:D16"/>
    <mergeCell ref="D17:J17"/>
    <mergeCell ref="C2:J2"/>
    <mergeCell ref="C4:J4"/>
    <mergeCell ref="C5:J5"/>
    <mergeCell ref="C9:C10"/>
    <mergeCell ref="D9:D10"/>
    <mergeCell ref="E9:E10"/>
    <mergeCell ref="F9:I9"/>
    <mergeCell ref="J9:J1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51"/>
  <sheetViews>
    <sheetView zoomScale="80" zoomScaleNormal="80" zoomScalePageLayoutView="0" workbookViewId="0" topLeftCell="B1">
      <selection activeCell="E11" sqref="E11"/>
    </sheetView>
  </sheetViews>
  <sheetFormatPr defaultColWidth="9.140625" defaultRowHeight="12.75"/>
  <cols>
    <col min="1" max="1" width="7.28125" style="5" customWidth="1"/>
    <col min="2" max="2" width="45.140625" style="0" customWidth="1"/>
    <col min="3" max="3" width="15.57421875" style="4" customWidth="1"/>
    <col min="4" max="4" width="15.8515625" style="2" customWidth="1"/>
    <col min="5" max="5" width="12.421875" style="2" customWidth="1"/>
    <col min="6" max="6" width="13.28125" style="2" customWidth="1"/>
    <col min="7" max="7" width="14.00390625" style="2" customWidth="1"/>
    <col min="8" max="15" width="10.7109375" style="2" customWidth="1"/>
    <col min="16" max="16" width="9.140625" style="0" customWidth="1"/>
  </cols>
  <sheetData>
    <row r="2" spans="2:3" ht="12.75">
      <c r="B2" s="94" t="s">
        <v>83</v>
      </c>
      <c r="C2" s="3"/>
    </row>
    <row r="3" spans="2:3" ht="12.75">
      <c r="B3" s="1"/>
      <c r="C3" s="3"/>
    </row>
    <row r="4" spans="1:15" ht="24" customHeight="1">
      <c r="A4" s="6" t="s">
        <v>31</v>
      </c>
      <c r="B4" s="7" t="s">
        <v>32</v>
      </c>
      <c r="C4" s="7" t="s">
        <v>17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8" ht="45">
      <c r="A5" s="6" t="s">
        <v>22</v>
      </c>
      <c r="B5" s="8" t="s">
        <v>92</v>
      </c>
      <c r="C5" s="9" t="s">
        <v>30</v>
      </c>
      <c r="D5" s="13">
        <f>D11</f>
        <v>73.4</v>
      </c>
      <c r="E5" s="13">
        <f aca="true" t="shared" si="0" ref="E5:O5">E11</f>
        <v>67.2</v>
      </c>
      <c r="F5" s="13">
        <f t="shared" si="0"/>
        <v>64</v>
      </c>
      <c r="G5" s="13">
        <f t="shared" si="0"/>
        <v>56.55</v>
      </c>
      <c r="H5" s="13">
        <f t="shared" si="0"/>
        <v>48.1</v>
      </c>
      <c r="I5" s="13">
        <f t="shared" si="0"/>
        <v>44.45</v>
      </c>
      <c r="J5" s="13">
        <f t="shared" si="0"/>
        <v>31.9</v>
      </c>
      <c r="K5" s="13">
        <f t="shared" si="0"/>
        <v>32.2</v>
      </c>
      <c r="L5" s="13">
        <f t="shared" si="0"/>
        <v>41.7</v>
      </c>
      <c r="M5" s="13">
        <f t="shared" si="0"/>
        <v>52.45</v>
      </c>
      <c r="N5" s="13">
        <f t="shared" si="0"/>
        <v>61.3</v>
      </c>
      <c r="O5" s="13">
        <f t="shared" si="0"/>
        <v>76.2</v>
      </c>
      <c r="P5" s="14"/>
      <c r="Q5" s="12"/>
      <c r="R5" s="12"/>
    </row>
    <row r="6" spans="1:18" ht="15">
      <c r="A6" s="6"/>
      <c r="B6" s="8" t="s">
        <v>91</v>
      </c>
      <c r="C6" s="9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2"/>
      <c r="R6" s="12"/>
    </row>
    <row r="7" spans="1:18" ht="15">
      <c r="A7" s="6" t="s">
        <v>55</v>
      </c>
      <c r="B7" s="8" t="s">
        <v>18</v>
      </c>
      <c r="C7" s="9" t="s">
        <v>30</v>
      </c>
      <c r="D7" s="17" t="s">
        <v>28</v>
      </c>
      <c r="E7" s="17" t="s">
        <v>28</v>
      </c>
      <c r="F7" s="17" t="s">
        <v>28</v>
      </c>
      <c r="G7" s="17" t="s">
        <v>28</v>
      </c>
      <c r="H7" s="17" t="s">
        <v>28</v>
      </c>
      <c r="I7" s="17" t="s">
        <v>28</v>
      </c>
      <c r="J7" s="17" t="s">
        <v>28</v>
      </c>
      <c r="K7" s="17" t="s">
        <v>28</v>
      </c>
      <c r="L7" s="17" t="s">
        <v>28</v>
      </c>
      <c r="M7" s="17" t="s">
        <v>28</v>
      </c>
      <c r="N7" s="17" t="s">
        <v>28</v>
      </c>
      <c r="O7" s="17" t="s">
        <v>28</v>
      </c>
      <c r="P7" s="14"/>
      <c r="Q7" s="12"/>
      <c r="R7" s="12"/>
    </row>
    <row r="8" spans="1:18" ht="15">
      <c r="A8" s="6" t="s">
        <v>66</v>
      </c>
      <c r="B8" s="8" t="s">
        <v>19</v>
      </c>
      <c r="C8" s="9" t="s">
        <v>30</v>
      </c>
      <c r="D8" s="65">
        <f aca="true" t="shared" si="1" ref="D8:O8">D11</f>
        <v>73.4</v>
      </c>
      <c r="E8" s="65">
        <f t="shared" si="1"/>
        <v>67.2</v>
      </c>
      <c r="F8" s="65">
        <f t="shared" si="1"/>
        <v>64</v>
      </c>
      <c r="G8" s="65">
        <f t="shared" si="1"/>
        <v>56.55</v>
      </c>
      <c r="H8" s="65">
        <f t="shared" si="1"/>
        <v>48.1</v>
      </c>
      <c r="I8" s="65">
        <f t="shared" si="1"/>
        <v>44.45</v>
      </c>
      <c r="J8" s="65">
        <f t="shared" si="1"/>
        <v>31.9</v>
      </c>
      <c r="K8" s="65">
        <f t="shared" si="1"/>
        <v>32.2</v>
      </c>
      <c r="L8" s="65">
        <f t="shared" si="1"/>
        <v>41.7</v>
      </c>
      <c r="M8" s="65">
        <f t="shared" si="1"/>
        <v>52.45</v>
      </c>
      <c r="N8" s="65">
        <f t="shared" si="1"/>
        <v>61.3</v>
      </c>
      <c r="O8" s="65">
        <f t="shared" si="1"/>
        <v>76.2</v>
      </c>
      <c r="P8" s="14"/>
      <c r="Q8" s="12"/>
      <c r="R8" s="12"/>
    </row>
    <row r="9" spans="1:18" ht="15">
      <c r="A9" s="76"/>
      <c r="B9" s="77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14"/>
      <c r="Q9" s="12"/>
      <c r="R9" s="12"/>
    </row>
    <row r="10" spans="1:15" ht="24" customHeight="1">
      <c r="A10" s="6" t="s">
        <v>31</v>
      </c>
      <c r="B10" s="7" t="s">
        <v>32</v>
      </c>
      <c r="C10" s="7" t="s">
        <v>17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16</v>
      </c>
    </row>
    <row r="11" spans="1:18" ht="30">
      <c r="A11" s="6" t="s">
        <v>23</v>
      </c>
      <c r="B11" s="8" t="s">
        <v>1</v>
      </c>
      <c r="C11" s="9" t="s">
        <v>30</v>
      </c>
      <c r="D11" s="95">
        <v>73.4</v>
      </c>
      <c r="E11" s="95">
        <v>67.2</v>
      </c>
      <c r="F11" s="95">
        <v>64</v>
      </c>
      <c r="G11" s="95">
        <v>56.55</v>
      </c>
      <c r="H11" s="95">
        <v>48.1</v>
      </c>
      <c r="I11" s="95">
        <v>44.45</v>
      </c>
      <c r="J11" s="95">
        <v>31.9</v>
      </c>
      <c r="K11" s="95">
        <v>32.2</v>
      </c>
      <c r="L11" s="95">
        <v>41.7</v>
      </c>
      <c r="M11" s="95">
        <v>52.45</v>
      </c>
      <c r="N11" s="95">
        <v>61.3</v>
      </c>
      <c r="O11" s="95">
        <v>76.2</v>
      </c>
      <c r="P11" s="14"/>
      <c r="Q11" s="12"/>
      <c r="R11" s="12"/>
    </row>
    <row r="12" spans="1:18" s="56" customFormat="1" ht="27" customHeight="1">
      <c r="A12" s="76"/>
      <c r="B12" s="83"/>
      <c r="C12" s="84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81"/>
      <c r="R12" s="81"/>
    </row>
    <row r="13" spans="1:15" ht="24" customHeight="1">
      <c r="A13" s="6" t="s">
        <v>31</v>
      </c>
      <c r="B13" s="7" t="s">
        <v>32</v>
      </c>
      <c r="C13" s="7" t="s">
        <v>17</v>
      </c>
      <c r="D13" s="7" t="s">
        <v>5</v>
      </c>
      <c r="E13" s="7" t="s">
        <v>6</v>
      </c>
      <c r="F13" s="7" t="s">
        <v>7</v>
      </c>
      <c r="G13" s="7" t="s">
        <v>8</v>
      </c>
      <c r="H13" s="7" t="s">
        <v>9</v>
      </c>
      <c r="I13" s="7" t="s">
        <v>10</v>
      </c>
      <c r="J13" s="7" t="s">
        <v>11</v>
      </c>
      <c r="K13" s="7" t="s">
        <v>12</v>
      </c>
      <c r="L13" s="7" t="s">
        <v>13</v>
      </c>
      <c r="M13" s="7" t="s">
        <v>14</v>
      </c>
      <c r="N13" s="7" t="s">
        <v>15</v>
      </c>
      <c r="O13" s="7" t="s">
        <v>16</v>
      </c>
    </row>
    <row r="14" spans="1:18" ht="45">
      <c r="A14" s="6" t="s">
        <v>24</v>
      </c>
      <c r="B14" s="8" t="s">
        <v>2</v>
      </c>
      <c r="C14" s="9" t="s">
        <v>29</v>
      </c>
      <c r="D14" s="16">
        <v>20613</v>
      </c>
      <c r="E14" s="15">
        <v>6318</v>
      </c>
      <c r="F14" s="15">
        <v>6962</v>
      </c>
      <c r="G14" s="15">
        <v>2670</v>
      </c>
      <c r="H14" s="15">
        <v>3598</v>
      </c>
      <c r="I14" s="15">
        <v>1215</v>
      </c>
      <c r="J14" s="15"/>
      <c r="K14" s="15"/>
      <c r="L14" s="15"/>
      <c r="M14" s="15"/>
      <c r="N14" s="15"/>
      <c r="O14" s="15"/>
      <c r="P14" s="14"/>
      <c r="Q14" s="12"/>
      <c r="R14" s="12"/>
    </row>
    <row r="15" spans="1:18" s="89" customFormat="1" ht="28.5" customHeight="1">
      <c r="A15" s="85"/>
      <c r="B15" s="83"/>
      <c r="C15" s="84"/>
      <c r="D15" s="86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7"/>
      <c r="Q15" s="88"/>
      <c r="R15" s="88"/>
    </row>
    <row r="16" spans="1:15" ht="24" customHeight="1">
      <c r="A16" s="6" t="s">
        <v>31</v>
      </c>
      <c r="B16" s="7" t="s">
        <v>32</v>
      </c>
      <c r="C16" s="7" t="s">
        <v>17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  <c r="O16" s="7" t="s">
        <v>16</v>
      </c>
    </row>
    <row r="17" spans="1:18" ht="60">
      <c r="A17" s="6" t="s">
        <v>25</v>
      </c>
      <c r="B17" s="8" t="s">
        <v>3</v>
      </c>
      <c r="C17" s="9" t="s">
        <v>30</v>
      </c>
      <c r="D17" s="13">
        <f>ROUND(D14/D23*D11,0)</f>
        <v>35</v>
      </c>
      <c r="E17" s="13">
        <f aca="true" t="shared" si="2" ref="E17:O17">ROUND(E14/E23*E11,0)</f>
        <v>10</v>
      </c>
      <c r="F17" s="13">
        <f t="shared" si="2"/>
        <v>11</v>
      </c>
      <c r="G17" s="13">
        <f t="shared" si="2"/>
        <v>4</v>
      </c>
      <c r="H17" s="13">
        <f t="shared" si="2"/>
        <v>6</v>
      </c>
      <c r="I17" s="13">
        <f t="shared" si="2"/>
        <v>2</v>
      </c>
      <c r="J17" s="13">
        <f t="shared" si="2"/>
        <v>0</v>
      </c>
      <c r="K17" s="13" t="e">
        <f t="shared" si="2"/>
        <v>#DIV/0!</v>
      </c>
      <c r="L17" s="13" t="e">
        <f t="shared" si="2"/>
        <v>#DIV/0!</v>
      </c>
      <c r="M17" s="13" t="e">
        <f t="shared" si="2"/>
        <v>#DIV/0!</v>
      </c>
      <c r="N17" s="13" t="e">
        <f t="shared" si="2"/>
        <v>#DIV/0!</v>
      </c>
      <c r="O17" s="13" t="e">
        <f t="shared" si="2"/>
        <v>#DIV/0!</v>
      </c>
      <c r="P17" s="14"/>
      <c r="Q17" s="12"/>
      <c r="R17" s="12"/>
    </row>
    <row r="18" spans="1:18" s="56" customFormat="1" ht="32.25" customHeight="1">
      <c r="A18" s="76"/>
      <c r="B18" s="77"/>
      <c r="C18" s="78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0"/>
      <c r="Q18" s="81"/>
      <c r="R18" s="81"/>
    </row>
    <row r="19" spans="1:15" ht="24" customHeight="1">
      <c r="A19" s="6" t="s">
        <v>31</v>
      </c>
      <c r="B19" s="7" t="s">
        <v>32</v>
      </c>
      <c r="C19" s="7" t="s">
        <v>17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7" t="s">
        <v>11</v>
      </c>
      <c r="K19" s="7" t="s">
        <v>12</v>
      </c>
      <c r="L19" s="7" t="s">
        <v>13</v>
      </c>
      <c r="M19" s="7" t="s">
        <v>14</v>
      </c>
      <c r="N19" s="7" t="s">
        <v>15</v>
      </c>
      <c r="O19" s="7" t="s">
        <v>16</v>
      </c>
    </row>
    <row r="20" spans="1:18" ht="30">
      <c r="A20" s="6" t="s">
        <v>26</v>
      </c>
      <c r="B20" s="8" t="s">
        <v>96</v>
      </c>
      <c r="C20" s="9"/>
      <c r="D20" s="13">
        <f>D23</f>
        <v>43245</v>
      </c>
      <c r="E20" s="13">
        <f aca="true" t="shared" si="3" ref="E20:O20">E23</f>
        <v>42738</v>
      </c>
      <c r="F20" s="13">
        <f t="shared" si="3"/>
        <v>41234</v>
      </c>
      <c r="G20" s="13">
        <f t="shared" si="3"/>
        <v>33765</v>
      </c>
      <c r="H20" s="13">
        <f t="shared" si="3"/>
        <v>29942</v>
      </c>
      <c r="I20" s="13">
        <f t="shared" si="3"/>
        <v>24092</v>
      </c>
      <c r="J20" s="13">
        <f t="shared" si="3"/>
        <v>22138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  <c r="O20" s="13">
        <f t="shared" si="3"/>
        <v>0</v>
      </c>
      <c r="P20" s="14"/>
      <c r="Q20" s="12"/>
      <c r="R20" s="12"/>
    </row>
    <row r="21" spans="1:18" ht="15">
      <c r="A21" s="6"/>
      <c r="B21" s="8" t="s">
        <v>91</v>
      </c>
      <c r="C21" s="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2"/>
      <c r="R21" s="12"/>
    </row>
    <row r="22" spans="1:18" ht="15">
      <c r="A22" s="6" t="s">
        <v>20</v>
      </c>
      <c r="B22" s="8" t="s">
        <v>18</v>
      </c>
      <c r="C22" s="9" t="s">
        <v>29</v>
      </c>
      <c r="D22" s="17" t="s">
        <v>28</v>
      </c>
      <c r="E22" s="17" t="s">
        <v>28</v>
      </c>
      <c r="F22" s="17" t="s">
        <v>28</v>
      </c>
      <c r="G22" s="17" t="s">
        <v>28</v>
      </c>
      <c r="H22" s="17" t="s">
        <v>28</v>
      </c>
      <c r="I22" s="17" t="s">
        <v>28</v>
      </c>
      <c r="J22" s="17" t="s">
        <v>28</v>
      </c>
      <c r="K22" s="17" t="s">
        <v>28</v>
      </c>
      <c r="L22" s="17" t="s">
        <v>28</v>
      </c>
      <c r="M22" s="17" t="s">
        <v>28</v>
      </c>
      <c r="N22" s="17" t="s">
        <v>28</v>
      </c>
      <c r="O22" s="17" t="s">
        <v>28</v>
      </c>
      <c r="P22" s="14"/>
      <c r="Q22" s="12"/>
      <c r="R22" s="12"/>
    </row>
    <row r="23" spans="1:18" ht="15">
      <c r="A23" s="6" t="s">
        <v>21</v>
      </c>
      <c r="B23" s="8" t="s">
        <v>19</v>
      </c>
      <c r="C23" s="9" t="s">
        <v>29</v>
      </c>
      <c r="D23" s="15">
        <v>43245</v>
      </c>
      <c r="E23" s="15">
        <v>42738</v>
      </c>
      <c r="F23" s="15">
        <v>41234</v>
      </c>
      <c r="G23" s="15">
        <v>33765</v>
      </c>
      <c r="H23" s="15">
        <v>29942</v>
      </c>
      <c r="I23" s="15">
        <v>24092</v>
      </c>
      <c r="J23" s="15">
        <v>22138</v>
      </c>
      <c r="K23" s="15"/>
      <c r="L23" s="15"/>
      <c r="M23" s="15"/>
      <c r="N23" s="15"/>
      <c r="O23" s="15"/>
      <c r="P23" s="14"/>
      <c r="Q23" s="12"/>
      <c r="R23" s="12"/>
    </row>
    <row r="24" spans="1:18" s="89" customFormat="1" ht="27" customHeight="1">
      <c r="A24" s="85"/>
      <c r="B24" s="83"/>
      <c r="C24" s="84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7"/>
      <c r="Q24" s="88"/>
      <c r="R24" s="88"/>
    </row>
    <row r="25" spans="1:15" ht="24" customHeight="1">
      <c r="A25" s="6" t="s">
        <v>31</v>
      </c>
      <c r="B25" s="7" t="s">
        <v>32</v>
      </c>
      <c r="C25" s="7" t="s">
        <v>17</v>
      </c>
      <c r="D25" s="7" t="s">
        <v>5</v>
      </c>
      <c r="E25" s="7" t="s">
        <v>6</v>
      </c>
      <c r="F25" s="7" t="s">
        <v>7</v>
      </c>
      <c r="G25" s="7" t="s">
        <v>8</v>
      </c>
      <c r="H25" s="7" t="s">
        <v>9</v>
      </c>
      <c r="I25" s="7" t="s">
        <v>10</v>
      </c>
      <c r="J25" s="7" t="s">
        <v>11</v>
      </c>
      <c r="K25" s="7" t="s">
        <v>12</v>
      </c>
      <c r="L25" s="7" t="s">
        <v>13</v>
      </c>
      <c r="M25" s="7" t="s">
        <v>14</v>
      </c>
      <c r="N25" s="7" t="s">
        <v>15</v>
      </c>
      <c r="O25" s="7" t="s">
        <v>16</v>
      </c>
    </row>
    <row r="26" spans="1:18" ht="30">
      <c r="A26" s="6" t="s">
        <v>27</v>
      </c>
      <c r="B26" s="8" t="s">
        <v>4</v>
      </c>
      <c r="C26" s="9" t="s">
        <v>29</v>
      </c>
      <c r="D26" s="13">
        <f aca="true" t="shared" si="4" ref="D26:O26">D23</f>
        <v>43245</v>
      </c>
      <c r="E26" s="13">
        <f t="shared" si="4"/>
        <v>42738</v>
      </c>
      <c r="F26" s="13">
        <f t="shared" si="4"/>
        <v>41234</v>
      </c>
      <c r="G26" s="13">
        <f t="shared" si="4"/>
        <v>33765</v>
      </c>
      <c r="H26" s="13">
        <f t="shared" si="4"/>
        <v>29942</v>
      </c>
      <c r="I26" s="13">
        <f t="shared" si="4"/>
        <v>24092</v>
      </c>
      <c r="J26" s="13">
        <f t="shared" si="4"/>
        <v>22138</v>
      </c>
      <c r="K26" s="13">
        <f t="shared" si="4"/>
        <v>0</v>
      </c>
      <c r="L26" s="13">
        <f t="shared" si="4"/>
        <v>0</v>
      </c>
      <c r="M26" s="13">
        <f t="shared" si="4"/>
        <v>0</v>
      </c>
      <c r="N26" s="13">
        <f t="shared" si="4"/>
        <v>0</v>
      </c>
      <c r="O26" s="13">
        <f t="shared" si="4"/>
        <v>0</v>
      </c>
      <c r="P26" s="14"/>
      <c r="Q26" s="12"/>
      <c r="R26" s="12"/>
    </row>
    <row r="27" spans="1:18" s="56" customFormat="1" ht="22.5" customHeight="1">
      <c r="A27" s="76"/>
      <c r="B27" s="77"/>
      <c r="C27" s="78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0"/>
      <c r="Q27" s="81"/>
      <c r="R27" s="81"/>
    </row>
    <row r="28" spans="1:15" ht="12.75">
      <c r="A28" s="247" t="s">
        <v>33</v>
      </c>
      <c r="B28" s="247"/>
      <c r="C28" s="247"/>
      <c r="D28" s="11">
        <v>40954</v>
      </c>
      <c r="E28" s="11">
        <v>40983</v>
      </c>
      <c r="F28" s="11">
        <v>41012</v>
      </c>
      <c r="G28" s="11">
        <v>41044</v>
      </c>
      <c r="H28" s="69">
        <v>41074</v>
      </c>
      <c r="I28" s="69">
        <v>41102</v>
      </c>
      <c r="J28" s="69">
        <v>41131</v>
      </c>
      <c r="K28" s="10"/>
      <c r="L28" s="10"/>
      <c r="M28" s="10"/>
      <c r="N28" s="10"/>
      <c r="O28" s="10"/>
    </row>
    <row r="29" spans="1:3" s="2" customFormat="1" ht="21.75" customHeight="1">
      <c r="A29" s="248" t="s">
        <v>77</v>
      </c>
      <c r="B29" s="248"/>
      <c r="C29" s="248"/>
    </row>
    <row r="31" ht="12.75">
      <c r="B31" s="64" t="s">
        <v>97</v>
      </c>
    </row>
    <row r="32" ht="12.75">
      <c r="B32" s="63" t="s">
        <v>86</v>
      </c>
    </row>
    <row r="33" ht="12.75">
      <c r="B33" s="63" t="s">
        <v>98</v>
      </c>
    </row>
    <row r="34" ht="12.75">
      <c r="B34" s="63" t="s">
        <v>99</v>
      </c>
    </row>
    <row r="35" ht="12.75">
      <c r="B35" s="63"/>
    </row>
    <row r="36" spans="2:5" ht="12.75">
      <c r="B36" s="72" t="s">
        <v>88</v>
      </c>
      <c r="C36" s="75" t="s">
        <v>94</v>
      </c>
      <c r="D36" s="73" t="s">
        <v>93</v>
      </c>
      <c r="E36" s="71">
        <v>40954</v>
      </c>
    </row>
    <row r="37" spans="2:5" ht="12.75">
      <c r="B37" s="72" t="s">
        <v>87</v>
      </c>
      <c r="C37" s="75" t="s">
        <v>94</v>
      </c>
      <c r="D37" s="73" t="s">
        <v>93</v>
      </c>
      <c r="E37" s="71">
        <v>40983</v>
      </c>
    </row>
    <row r="38" spans="2:5" ht="12.75">
      <c r="B38" s="72" t="s">
        <v>89</v>
      </c>
      <c r="C38" s="75" t="s">
        <v>94</v>
      </c>
      <c r="D38" s="73" t="s">
        <v>93</v>
      </c>
      <c r="E38" s="71">
        <v>41012</v>
      </c>
    </row>
    <row r="39" spans="2:5" ht="12.75">
      <c r="B39" s="72" t="s">
        <v>90</v>
      </c>
      <c r="C39" s="75"/>
      <c r="D39" s="74"/>
      <c r="E39" s="10"/>
    </row>
    <row r="40" spans="2:5" ht="12.75">
      <c r="B40" s="90"/>
      <c r="C40" s="91"/>
      <c r="D40" s="92"/>
      <c r="E40" s="93"/>
    </row>
    <row r="41" ht="12.75">
      <c r="B41" s="63" t="s">
        <v>100</v>
      </c>
    </row>
    <row r="42" ht="12.75">
      <c r="B42" s="63"/>
    </row>
    <row r="43" spans="2:4" ht="12.75">
      <c r="B43" s="7" t="s">
        <v>32</v>
      </c>
      <c r="C43" s="7" t="s">
        <v>17</v>
      </c>
      <c r="D43" s="7" t="s">
        <v>5</v>
      </c>
    </row>
    <row r="44" spans="2:4" ht="45">
      <c r="B44" s="8" t="s">
        <v>92</v>
      </c>
      <c r="C44" s="9" t="s">
        <v>30</v>
      </c>
      <c r="D44" s="13">
        <v>73.4</v>
      </c>
    </row>
    <row r="45" spans="2:4" ht="15">
      <c r="B45" s="8" t="s">
        <v>91</v>
      </c>
      <c r="C45" s="9"/>
      <c r="D45" s="13"/>
    </row>
    <row r="46" spans="2:4" ht="15">
      <c r="B46" s="8" t="s">
        <v>18</v>
      </c>
      <c r="C46" s="9" t="s">
        <v>30</v>
      </c>
      <c r="D46" s="17" t="s">
        <v>28</v>
      </c>
    </row>
    <row r="47" spans="2:4" ht="15">
      <c r="B47" s="8" t="s">
        <v>19</v>
      </c>
      <c r="C47" s="9" t="s">
        <v>30</v>
      </c>
      <c r="D47" s="65">
        <v>73.4</v>
      </c>
    </row>
    <row r="49" ht="12.75">
      <c r="B49" s="63" t="s">
        <v>95</v>
      </c>
    </row>
    <row r="51" ht="12.75">
      <c r="B51" s="63" t="s">
        <v>101</v>
      </c>
    </row>
  </sheetData>
  <sheetProtection/>
  <mergeCells count="2">
    <mergeCell ref="A28:C28"/>
    <mergeCell ref="A29:C29"/>
  </mergeCells>
  <printOptions/>
  <pageMargins left="0.75" right="0.75" top="1" bottom="1" header="0.5" footer="0.5"/>
  <pageSetup fitToHeight="0" fitToWidth="1" horizontalDpi="600" verticalDpi="600" orientation="landscape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5"/>
  <sheetViews>
    <sheetView zoomScalePageLayoutView="0" workbookViewId="0" topLeftCell="A1">
      <selection activeCell="Q41" sqref="Q41"/>
    </sheetView>
  </sheetViews>
  <sheetFormatPr defaultColWidth="9.140625" defaultRowHeight="12.75"/>
  <sheetData>
    <row r="1" ht="12.75">
      <c r="A1" t="s">
        <v>0</v>
      </c>
    </row>
    <row r="2" ht="12.75">
      <c r="A2" s="62" t="s">
        <v>78</v>
      </c>
    </row>
    <row r="3" ht="12.75">
      <c r="A3" s="1" t="s">
        <v>79</v>
      </c>
    </row>
    <row r="5" ht="12.75">
      <c r="A5" s="62" t="s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zoomScalePageLayoutView="0" workbookViewId="0" topLeftCell="C2">
      <selection activeCell="D34" sqref="D34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0.57421875" style="0" customWidth="1"/>
    <col min="8" max="8" width="10.00390625" style="0" bestFit="1" customWidth="1"/>
    <col min="9" max="9" width="9.7109375" style="0" bestFit="1" customWidth="1"/>
    <col min="10" max="10" width="11.28125" style="0" bestFit="1" customWidth="1"/>
    <col min="11" max="11" width="9.28125" style="0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85</v>
      </c>
      <c r="E6" s="70" t="s">
        <v>117</v>
      </c>
      <c r="F6" s="70"/>
      <c r="G6" s="70"/>
      <c r="H6" s="70"/>
      <c r="I6" s="70"/>
      <c r="J6" s="70"/>
    </row>
    <row r="7" spans="4:10" ht="15.75">
      <c r="D7" s="99"/>
      <c r="E7" s="70"/>
      <c r="F7" s="70"/>
      <c r="G7" s="70"/>
      <c r="H7" s="70"/>
      <c r="I7" s="70"/>
      <c r="J7" s="70"/>
    </row>
    <row r="8" spans="4:10" ht="15.75">
      <c r="D8" s="99"/>
      <c r="E8" s="70"/>
      <c r="F8" s="70"/>
      <c r="G8" s="70"/>
      <c r="H8" s="70"/>
      <c r="I8" s="70"/>
      <c r="J8" s="70"/>
    </row>
    <row r="9" spans="3:10" ht="15" customHeight="1">
      <c r="C9" s="208" t="s">
        <v>38</v>
      </c>
      <c r="D9" s="199" t="s">
        <v>39</v>
      </c>
      <c r="E9" s="199" t="s">
        <v>40</v>
      </c>
      <c r="F9" s="200" t="s">
        <v>41</v>
      </c>
      <c r="G9" s="201"/>
      <c r="H9" s="201"/>
      <c r="I9" s="202"/>
      <c r="J9" s="206" t="s">
        <v>42</v>
      </c>
    </row>
    <row r="10" spans="3:10" ht="15.75" thickBot="1">
      <c r="C10" s="209"/>
      <c r="D10" s="167"/>
      <c r="E10" s="167"/>
      <c r="F10" s="22" t="s">
        <v>43</v>
      </c>
      <c r="G10" s="23" t="s">
        <v>44</v>
      </c>
      <c r="H10" s="24" t="s">
        <v>45</v>
      </c>
      <c r="I10" s="23" t="s">
        <v>46</v>
      </c>
      <c r="J10" s="207"/>
    </row>
    <row r="11" spans="3:10" ht="13.5" thickBot="1">
      <c r="C11" s="118" t="s">
        <v>47</v>
      </c>
      <c r="D11" s="66" t="s">
        <v>48</v>
      </c>
      <c r="E11" s="66" t="s">
        <v>49</v>
      </c>
      <c r="F11" s="66" t="s">
        <v>50</v>
      </c>
      <c r="G11" s="66" t="s">
        <v>51</v>
      </c>
      <c r="H11" s="66" t="s">
        <v>52</v>
      </c>
      <c r="I11" s="66" t="s">
        <v>53</v>
      </c>
      <c r="J11" s="119">
        <v>8</v>
      </c>
    </row>
    <row r="12" spans="3:10" ht="15.75" customHeight="1">
      <c r="C12" s="120">
        <v>1</v>
      </c>
      <c r="D12" s="183" t="s">
        <v>54</v>
      </c>
      <c r="E12" s="183"/>
      <c r="F12" s="183"/>
      <c r="G12" s="183"/>
      <c r="H12" s="183"/>
      <c r="I12" s="183"/>
      <c r="J12" s="196"/>
    </row>
    <row r="13" spans="3:10" ht="15" customHeight="1">
      <c r="C13" s="197" t="s">
        <v>55</v>
      </c>
      <c r="D13" s="194" t="s">
        <v>67</v>
      </c>
      <c r="E13" s="31" t="s">
        <v>29</v>
      </c>
      <c r="F13" s="125">
        <v>0</v>
      </c>
      <c r="G13" s="125">
        <v>16.181</v>
      </c>
      <c r="H13" s="125">
        <v>8868.499</v>
      </c>
      <c r="I13" s="125">
        <v>5995.303</v>
      </c>
      <c r="J13" s="111">
        <f>SUM(F13:I13)</f>
        <v>14879.983</v>
      </c>
    </row>
    <row r="14" spans="3:10" ht="15.75" thickBot="1">
      <c r="C14" s="198"/>
      <c r="D14" s="195"/>
      <c r="E14" s="44" t="s">
        <v>30</v>
      </c>
      <c r="F14" s="45">
        <f>F13/$J$20*$J$21</f>
        <v>0</v>
      </c>
      <c r="G14" s="45">
        <f>G13/$J$20*$J$21</f>
        <v>0.05063233646613666</v>
      </c>
      <c r="H14" s="45">
        <f>H13/$J$20*$J$21</f>
        <v>27.750622663469276</v>
      </c>
      <c r="I14" s="45">
        <f>I13/$J$20*$J$21</f>
        <v>18.760039472989213</v>
      </c>
      <c r="J14" s="45">
        <f>J13/$J$20*$J$21</f>
        <v>46.56129447292463</v>
      </c>
    </row>
    <row r="15" spans="3:10" ht="15" customHeight="1">
      <c r="C15" s="197" t="s">
        <v>66</v>
      </c>
      <c r="D15" s="152" t="s">
        <v>65</v>
      </c>
      <c r="E15" s="31" t="s">
        <v>29</v>
      </c>
      <c r="F15" s="125">
        <v>0</v>
      </c>
      <c r="G15" s="125">
        <v>0</v>
      </c>
      <c r="H15" s="125">
        <v>67.082</v>
      </c>
      <c r="I15" s="125">
        <v>0</v>
      </c>
      <c r="J15" s="111">
        <f>SUM(F15:I15)</f>
        <v>67.082</v>
      </c>
    </row>
    <row r="16" spans="3:10" ht="15">
      <c r="C16" s="197"/>
      <c r="D16" s="152"/>
      <c r="E16" s="31" t="s">
        <v>30</v>
      </c>
      <c r="F16" s="33">
        <f>F15/$J$20*$J$21</f>
        <v>0</v>
      </c>
      <c r="G16" s="33">
        <f>G15/$J$20*$J$21</f>
        <v>0</v>
      </c>
      <c r="H16" s="33">
        <f>H15/$J$20*$J$21</f>
        <v>0.20990781749096954</v>
      </c>
      <c r="I16" s="33">
        <f>I15/$J$20*$J$21</f>
        <v>0</v>
      </c>
      <c r="J16" s="33">
        <f>J15/$J$20*$J$21</f>
        <v>0.20990781749096954</v>
      </c>
    </row>
    <row r="17" spans="3:10" ht="14.25" customHeight="1">
      <c r="C17" s="120" t="s">
        <v>68</v>
      </c>
      <c r="D17" s="186" t="s">
        <v>69</v>
      </c>
      <c r="E17" s="186"/>
      <c r="F17" s="186"/>
      <c r="G17" s="186"/>
      <c r="H17" s="186"/>
      <c r="I17" s="186"/>
      <c r="J17" s="205"/>
    </row>
    <row r="18" spans="3:10" ht="15" customHeight="1">
      <c r="C18" s="203" t="s">
        <v>70</v>
      </c>
      <c r="D18" s="188" t="s">
        <v>71</v>
      </c>
      <c r="E18" s="48" t="s">
        <v>29</v>
      </c>
      <c r="F18" s="174">
        <v>8509.988</v>
      </c>
      <c r="G18" s="174"/>
      <c r="H18" s="174"/>
      <c r="I18" s="174"/>
      <c r="J18" s="113">
        <f>SUM(F18:H18)</f>
        <v>8509.988</v>
      </c>
    </row>
    <row r="19" spans="3:10" ht="15.75" customHeight="1" thickBot="1">
      <c r="C19" s="204"/>
      <c r="D19" s="189"/>
      <c r="E19" s="50" t="s">
        <v>30</v>
      </c>
      <c r="F19" s="175">
        <f>F18/J20*J21</f>
        <v>26.628797709584404</v>
      </c>
      <c r="G19" s="175"/>
      <c r="H19" s="175"/>
      <c r="I19" s="175"/>
      <c r="J19" s="123">
        <f>SUM(F19:H19)</f>
        <v>26.628797709584404</v>
      </c>
    </row>
    <row r="20" spans="3:10" ht="15">
      <c r="C20" s="190"/>
      <c r="D20" s="157" t="s">
        <v>72</v>
      </c>
      <c r="E20" s="57" t="s">
        <v>29</v>
      </c>
      <c r="F20" s="149"/>
      <c r="G20" s="149"/>
      <c r="H20" s="149"/>
      <c r="I20" s="149"/>
      <c r="J20" s="117">
        <f>J13+J15+J18</f>
        <v>23457.053</v>
      </c>
    </row>
    <row r="21" spans="3:10" ht="12.75" customHeight="1">
      <c r="C21" s="191"/>
      <c r="D21" s="192"/>
      <c r="E21" s="31" t="s">
        <v>30</v>
      </c>
      <c r="F21" s="193"/>
      <c r="G21" s="193"/>
      <c r="H21" s="193"/>
      <c r="I21" s="193"/>
      <c r="J21" s="115">
        <f>'п.3.2.4.'!D11</f>
        <v>73.4</v>
      </c>
    </row>
    <row r="22" spans="3:10" ht="12.75" hidden="1">
      <c r="C22" s="21"/>
      <c r="J22" s="60" t="e">
        <f>#REF!+#REF!+#REF!</f>
        <v>#REF!</v>
      </c>
    </row>
    <row r="23" ht="12.75">
      <c r="J23" s="96" t="s">
        <v>118</v>
      </c>
    </row>
    <row r="25" ht="12.75" hidden="1">
      <c r="J25" s="59" t="s">
        <v>76</v>
      </c>
    </row>
  </sheetData>
  <sheetProtection/>
  <mergeCells count="22">
    <mergeCell ref="C2:J2"/>
    <mergeCell ref="C4:J4"/>
    <mergeCell ref="C5:J5"/>
    <mergeCell ref="D17:J17"/>
    <mergeCell ref="F19:I19"/>
    <mergeCell ref="J9:J10"/>
    <mergeCell ref="C9:C10"/>
    <mergeCell ref="D9:D10"/>
    <mergeCell ref="D18:D19"/>
    <mergeCell ref="D15:D16"/>
    <mergeCell ref="D12:J12"/>
    <mergeCell ref="C13:C14"/>
    <mergeCell ref="E9:E10"/>
    <mergeCell ref="F9:I9"/>
    <mergeCell ref="C15:C16"/>
    <mergeCell ref="C18:C19"/>
    <mergeCell ref="C20:C21"/>
    <mergeCell ref="D20:D21"/>
    <mergeCell ref="F20:I20"/>
    <mergeCell ref="F21:I21"/>
    <mergeCell ref="F18:I18"/>
    <mergeCell ref="D13:D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zoomScalePageLayoutView="0" workbookViewId="0" topLeftCell="C2">
      <selection activeCell="E9" sqref="E9:E10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0.57421875" style="0" customWidth="1"/>
    <col min="8" max="9" width="10.00390625" style="0" bestFit="1" customWidth="1"/>
    <col min="10" max="10" width="11.28125" style="0" bestFit="1" customWidth="1"/>
    <col min="11" max="11" width="10.7109375" style="0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102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>
      <c r="C8" s="21"/>
    </row>
    <row r="9" spans="3:10" ht="15">
      <c r="C9" s="208" t="s">
        <v>38</v>
      </c>
      <c r="D9" s="199" t="s">
        <v>39</v>
      </c>
      <c r="E9" s="199" t="s">
        <v>40</v>
      </c>
      <c r="F9" s="200" t="s">
        <v>41</v>
      </c>
      <c r="G9" s="201"/>
      <c r="H9" s="201"/>
      <c r="I9" s="202"/>
      <c r="J9" s="206" t="s">
        <v>42</v>
      </c>
    </row>
    <row r="10" spans="3:10" ht="15.75" thickBot="1">
      <c r="C10" s="209"/>
      <c r="D10" s="167"/>
      <c r="E10" s="167"/>
      <c r="F10" s="22" t="s">
        <v>43</v>
      </c>
      <c r="G10" s="23" t="s">
        <v>44</v>
      </c>
      <c r="H10" s="24" t="s">
        <v>45</v>
      </c>
      <c r="I10" s="23" t="s">
        <v>46</v>
      </c>
      <c r="J10" s="207"/>
    </row>
    <row r="11" spans="3:10" ht="13.5" thickBot="1">
      <c r="C11" s="118" t="s">
        <v>47</v>
      </c>
      <c r="D11" s="66" t="s">
        <v>48</v>
      </c>
      <c r="E11" s="66" t="s">
        <v>49</v>
      </c>
      <c r="F11" s="66" t="s">
        <v>50</v>
      </c>
      <c r="G11" s="66" t="s">
        <v>51</v>
      </c>
      <c r="H11" s="66" t="s">
        <v>52</v>
      </c>
      <c r="I11" s="66" t="s">
        <v>53</v>
      </c>
      <c r="J11" s="119">
        <v>8</v>
      </c>
    </row>
    <row r="12" spans="3:10" ht="15.75" hidden="1">
      <c r="C12" s="120">
        <v>1</v>
      </c>
      <c r="D12" s="183" t="s">
        <v>54</v>
      </c>
      <c r="E12" s="183"/>
      <c r="F12" s="183"/>
      <c r="G12" s="183"/>
      <c r="H12" s="183"/>
      <c r="I12" s="183"/>
      <c r="J12" s="196"/>
    </row>
    <row r="13" spans="3:10" ht="15">
      <c r="C13" s="197" t="s">
        <v>55</v>
      </c>
      <c r="D13" s="194" t="s">
        <v>67</v>
      </c>
      <c r="E13" s="31" t="s">
        <v>29</v>
      </c>
      <c r="F13" s="126">
        <v>0</v>
      </c>
      <c r="G13" s="126">
        <v>0</v>
      </c>
      <c r="H13" s="126">
        <f>13887.072-2.687</f>
        <v>13884.385</v>
      </c>
      <c r="I13" s="126">
        <f>10188.385+6.6647-27.9165</f>
        <v>10167.1332</v>
      </c>
      <c r="J13" s="111">
        <f>SUM(F13:I13)</f>
        <v>24051.5182</v>
      </c>
    </row>
    <row r="14" spans="3:10" ht="15.75" thickBot="1">
      <c r="C14" s="198"/>
      <c r="D14" s="195"/>
      <c r="E14" s="44" t="s">
        <v>30</v>
      </c>
      <c r="F14" s="45">
        <f>F13/$J$20*$J$21</f>
        <v>0</v>
      </c>
      <c r="G14" s="45">
        <f>G13/$J$20*$J$21</f>
        <v>0</v>
      </c>
      <c r="H14" s="45">
        <f>H13/$J$20*$J$21</f>
        <v>26.439280385777966</v>
      </c>
      <c r="I14" s="45">
        <f>I13/$J$20*$J$21</f>
        <v>19.360719642559033</v>
      </c>
      <c r="J14" s="45">
        <f>J13/$J$20*$J$21</f>
        <v>45.80000002833699</v>
      </c>
    </row>
    <row r="15" spans="3:10" ht="15">
      <c r="C15" s="197" t="s">
        <v>66</v>
      </c>
      <c r="D15" s="152" t="s">
        <v>65</v>
      </c>
      <c r="E15" s="31" t="s">
        <v>29</v>
      </c>
      <c r="F15" s="126">
        <v>0</v>
      </c>
      <c r="G15" s="126">
        <v>0</v>
      </c>
      <c r="H15" s="126">
        <v>66.5566</v>
      </c>
      <c r="I15" s="126">
        <v>0</v>
      </c>
      <c r="J15" s="111">
        <f>SUM(F15:I15)</f>
        <v>66.5566</v>
      </c>
    </row>
    <row r="16" spans="3:11" ht="15">
      <c r="C16" s="197"/>
      <c r="D16" s="152"/>
      <c r="E16" s="31" t="s">
        <v>30</v>
      </c>
      <c r="F16" s="33">
        <f>F15/$J$20*$J$21</f>
        <v>0</v>
      </c>
      <c r="G16" s="33">
        <f>G15/$J$20*$J$21</f>
        <v>0</v>
      </c>
      <c r="H16" s="33">
        <f>H15/$J$20*$J$21</f>
        <v>0.12674011912836397</v>
      </c>
      <c r="I16" s="33">
        <f>I15/$J$20*$J$21</f>
        <v>0</v>
      </c>
      <c r="J16" s="33">
        <f>J15/$J$20*$J$21</f>
        <v>0.12674011912836397</v>
      </c>
      <c r="K16" s="128"/>
    </row>
    <row r="17" spans="3:10" ht="14.25">
      <c r="C17" s="120" t="s">
        <v>68</v>
      </c>
      <c r="D17" s="186" t="s">
        <v>69</v>
      </c>
      <c r="E17" s="186"/>
      <c r="F17" s="186"/>
      <c r="G17" s="186"/>
      <c r="H17" s="186"/>
      <c r="I17" s="186"/>
      <c r="J17" s="205"/>
    </row>
    <row r="18" spans="3:10" ht="15">
      <c r="C18" s="203" t="s">
        <v>70</v>
      </c>
      <c r="D18" s="188" t="s">
        <v>71</v>
      </c>
      <c r="E18" s="48" t="s">
        <v>29</v>
      </c>
      <c r="F18" s="174">
        <v>11171.489</v>
      </c>
      <c r="G18" s="174"/>
      <c r="H18" s="174"/>
      <c r="I18" s="174"/>
      <c r="J18" s="113">
        <f>SUM(F18:H18)</f>
        <v>11171.489</v>
      </c>
    </row>
    <row r="19" spans="3:10" ht="15.75" thickBot="1">
      <c r="C19" s="204"/>
      <c r="D19" s="189"/>
      <c r="E19" s="50" t="s">
        <v>30</v>
      </c>
      <c r="F19" s="175">
        <f>F18/J20*J21</f>
        <v>21.27325985253465</v>
      </c>
      <c r="G19" s="175"/>
      <c r="H19" s="175"/>
      <c r="I19" s="175"/>
      <c r="J19" s="123">
        <f>SUM(F19:H19)</f>
        <v>21.27325985253465</v>
      </c>
    </row>
    <row r="20" spans="3:10" ht="15">
      <c r="C20" s="190"/>
      <c r="D20" s="157" t="s">
        <v>72</v>
      </c>
      <c r="E20" s="57" t="s">
        <v>29</v>
      </c>
      <c r="F20" s="149"/>
      <c r="G20" s="149"/>
      <c r="H20" s="149"/>
      <c r="I20" s="149"/>
      <c r="J20" s="117">
        <f>J13+J15+J18</f>
        <v>35289.563799999996</v>
      </c>
    </row>
    <row r="21" spans="3:10" ht="15">
      <c r="C21" s="191"/>
      <c r="D21" s="192"/>
      <c r="E21" s="31" t="s">
        <v>30</v>
      </c>
      <c r="F21" s="193"/>
      <c r="G21" s="193"/>
      <c r="H21" s="193"/>
      <c r="I21" s="193"/>
      <c r="J21" s="115">
        <f>'п.3.2.4.'!E11</f>
        <v>67.2</v>
      </c>
    </row>
    <row r="22" spans="3:10" ht="12.75" hidden="1">
      <c r="C22" s="21"/>
      <c r="J22" s="60" t="e">
        <f>#REF!+#REF!+#REF!</f>
        <v>#REF!</v>
      </c>
    </row>
    <row r="23" ht="12.75">
      <c r="J23" s="96" t="s">
        <v>119</v>
      </c>
    </row>
  </sheetData>
  <sheetProtection/>
  <mergeCells count="22">
    <mergeCell ref="C13:C14"/>
    <mergeCell ref="C2:J2"/>
    <mergeCell ref="C4:J4"/>
    <mergeCell ref="C5:J5"/>
    <mergeCell ref="J9:J10"/>
    <mergeCell ref="F9:I9"/>
    <mergeCell ref="C9:C10"/>
    <mergeCell ref="D9:D10"/>
    <mergeCell ref="E9:E10"/>
    <mergeCell ref="D20:D21"/>
    <mergeCell ref="D12:J12"/>
    <mergeCell ref="F21:I21"/>
    <mergeCell ref="F19:I19"/>
    <mergeCell ref="D17:J17"/>
    <mergeCell ref="D13:D14"/>
    <mergeCell ref="C18:C19"/>
    <mergeCell ref="F20:I20"/>
    <mergeCell ref="C20:C21"/>
    <mergeCell ref="D18:D19"/>
    <mergeCell ref="F18:I18"/>
    <mergeCell ref="C15:C16"/>
    <mergeCell ref="D15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25"/>
  <sheetViews>
    <sheetView zoomScale="89" zoomScaleNormal="89" zoomScalePageLayoutView="0" workbookViewId="0" topLeftCell="C2">
      <selection activeCell="E13" sqref="A13:IV23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0.57421875" style="0" customWidth="1"/>
    <col min="8" max="8" width="10.57421875" style="0" customWidth="1"/>
    <col min="9" max="9" width="10.00390625" style="0" bestFit="1" customWidth="1"/>
    <col min="10" max="10" width="11.28125" style="0" bestFit="1" customWidth="1"/>
    <col min="11" max="11" width="9.28125" style="0" hidden="1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103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>
      <c r="C8" s="21"/>
    </row>
    <row r="9" spans="3:10" ht="20.25" customHeight="1">
      <c r="C9" s="208" t="s">
        <v>38</v>
      </c>
      <c r="D9" s="199" t="s">
        <v>39</v>
      </c>
      <c r="E9" s="199" t="s">
        <v>40</v>
      </c>
      <c r="F9" s="200" t="s">
        <v>41</v>
      </c>
      <c r="G9" s="201"/>
      <c r="H9" s="201"/>
      <c r="I9" s="202"/>
      <c r="J9" s="206" t="s">
        <v>42</v>
      </c>
    </row>
    <row r="10" spans="3:10" ht="18" customHeight="1" thickBot="1">
      <c r="C10" s="209"/>
      <c r="D10" s="167"/>
      <c r="E10" s="167"/>
      <c r="F10" s="22" t="s">
        <v>43</v>
      </c>
      <c r="G10" s="23" t="s">
        <v>44</v>
      </c>
      <c r="H10" s="24" t="s">
        <v>45</v>
      </c>
      <c r="I10" s="23" t="s">
        <v>46</v>
      </c>
      <c r="J10" s="207"/>
    </row>
    <row r="11" spans="3:10" s="21" customFormat="1" ht="10.5" customHeight="1" thickBot="1">
      <c r="C11" s="118" t="s">
        <v>47</v>
      </c>
      <c r="D11" s="66" t="s">
        <v>48</v>
      </c>
      <c r="E11" s="66" t="s">
        <v>49</v>
      </c>
      <c r="F11" s="66" t="s">
        <v>50</v>
      </c>
      <c r="G11" s="66" t="s">
        <v>51</v>
      </c>
      <c r="H11" s="66" t="s">
        <v>52</v>
      </c>
      <c r="I11" s="66" t="s">
        <v>53</v>
      </c>
      <c r="J11" s="119">
        <v>8</v>
      </c>
    </row>
    <row r="12" spans="3:11" ht="15.75">
      <c r="C12" s="120">
        <v>1</v>
      </c>
      <c r="D12" s="183" t="s">
        <v>54</v>
      </c>
      <c r="E12" s="183"/>
      <c r="F12" s="183"/>
      <c r="G12" s="183"/>
      <c r="H12" s="183"/>
      <c r="I12" s="183"/>
      <c r="J12" s="196"/>
      <c r="K12" s="61">
        <f>J13+J15</f>
        <v>20809.881</v>
      </c>
    </row>
    <row r="13" spans="3:11" ht="23.25" customHeight="1">
      <c r="C13" s="197" t="s">
        <v>55</v>
      </c>
      <c r="D13" s="194" t="s">
        <v>67</v>
      </c>
      <c r="E13" s="31" t="s">
        <v>29</v>
      </c>
      <c r="F13" s="127">
        <v>0</v>
      </c>
      <c r="G13" s="127">
        <v>0</v>
      </c>
      <c r="H13" s="127">
        <f>12272.437+5.89</f>
        <v>12278.327</v>
      </c>
      <c r="I13" s="127">
        <f>8402.681+4.329-1.483+68.398</f>
        <v>8473.925</v>
      </c>
      <c r="J13" s="111">
        <f>SUM(F13:I13)</f>
        <v>20752.252</v>
      </c>
      <c r="K13" s="30"/>
    </row>
    <row r="14" spans="3:11" ht="21.75" customHeight="1" thickBot="1">
      <c r="C14" s="198"/>
      <c r="D14" s="195"/>
      <c r="E14" s="44" t="s">
        <v>30</v>
      </c>
      <c r="F14" s="45">
        <f>F13/$J$20*$J$21</f>
        <v>0</v>
      </c>
      <c r="G14" s="45">
        <f>G13/$J$20*$J$21</f>
        <v>0</v>
      </c>
      <c r="H14" s="45">
        <f>H13/$J$20*$J$21</f>
        <v>25.038426980490897</v>
      </c>
      <c r="I14" s="45">
        <f>I13/$J$20*$J$21</f>
        <v>17.280347098644327</v>
      </c>
      <c r="J14" s="45">
        <f>J13/$J$20*$J$21</f>
        <v>42.31877407913523</v>
      </c>
      <c r="K14" s="35"/>
    </row>
    <row r="15" spans="2:10" ht="15">
      <c r="B15" s="41"/>
      <c r="C15" s="197" t="s">
        <v>66</v>
      </c>
      <c r="D15" s="152" t="s">
        <v>65</v>
      </c>
      <c r="E15" s="31" t="s">
        <v>29</v>
      </c>
      <c r="F15" s="127">
        <v>0</v>
      </c>
      <c r="G15" s="127">
        <v>0</v>
      </c>
      <c r="H15" s="127">
        <v>57.629</v>
      </c>
      <c r="I15" s="127">
        <v>0</v>
      </c>
      <c r="J15" s="111">
        <f>SUM(F15:I15)</f>
        <v>57.629</v>
      </c>
    </row>
    <row r="16" spans="2:10" ht="15">
      <c r="B16" s="41"/>
      <c r="C16" s="197"/>
      <c r="D16" s="152"/>
      <c r="E16" s="31" t="s">
        <v>30</v>
      </c>
      <c r="F16" s="33">
        <f>F15/$J$20*$J$21</f>
        <v>0</v>
      </c>
      <c r="G16" s="33">
        <f>G15/$J$20*$J$21</f>
        <v>0</v>
      </c>
      <c r="H16" s="33">
        <f>H15/$J$20*$J$21</f>
        <v>0.11751922786049841</v>
      </c>
      <c r="I16" s="33">
        <f>I15/$J$20*$J$21</f>
        <v>0</v>
      </c>
      <c r="J16" s="33">
        <f>J15/$J$20*$J$21</f>
        <v>0.11751922786049841</v>
      </c>
    </row>
    <row r="17" spans="2:10" ht="14.25">
      <c r="B17" s="41"/>
      <c r="C17" s="120" t="s">
        <v>68</v>
      </c>
      <c r="D17" s="186" t="s">
        <v>69</v>
      </c>
      <c r="E17" s="186"/>
      <c r="F17" s="186"/>
      <c r="G17" s="186"/>
      <c r="H17" s="186"/>
      <c r="I17" s="186"/>
      <c r="J17" s="205"/>
    </row>
    <row r="18" spans="2:10" ht="15" customHeight="1">
      <c r="B18" s="41"/>
      <c r="C18" s="203" t="s">
        <v>70</v>
      </c>
      <c r="D18" s="188" t="s">
        <v>71</v>
      </c>
      <c r="E18" s="48" t="s">
        <v>29</v>
      </c>
      <c r="F18" s="174">
        <v>10574.396</v>
      </c>
      <c r="G18" s="174"/>
      <c r="H18" s="174"/>
      <c r="I18" s="174"/>
      <c r="J18" s="113">
        <f>SUM(F18:H18)</f>
        <v>10574.396</v>
      </c>
    </row>
    <row r="19" spans="2:10" ht="15.75" customHeight="1" thickBot="1">
      <c r="B19" s="41"/>
      <c r="C19" s="204"/>
      <c r="D19" s="189"/>
      <c r="E19" s="50" t="s">
        <v>30</v>
      </c>
      <c r="F19" s="175">
        <f>F18/J20*J21</f>
        <v>21.56370669300427</v>
      </c>
      <c r="G19" s="175"/>
      <c r="H19" s="175"/>
      <c r="I19" s="175"/>
      <c r="J19" s="123">
        <f>SUM(F19:H19)</f>
        <v>21.56370669300427</v>
      </c>
    </row>
    <row r="20" spans="2:10" s="52" customFormat="1" ht="15">
      <c r="B20" s="53"/>
      <c r="C20" s="155"/>
      <c r="D20" s="157" t="s">
        <v>72</v>
      </c>
      <c r="E20" s="57" t="s">
        <v>29</v>
      </c>
      <c r="F20" s="149"/>
      <c r="G20" s="149"/>
      <c r="H20" s="149"/>
      <c r="I20" s="149"/>
      <c r="J20" s="54">
        <f>J13+J15+J18</f>
        <v>31384.277000000002</v>
      </c>
    </row>
    <row r="21" spans="2:11" ht="15.75" thickBot="1">
      <c r="B21" s="41"/>
      <c r="C21" s="156"/>
      <c r="D21" s="158"/>
      <c r="E21" s="44" t="s">
        <v>30</v>
      </c>
      <c r="F21" s="150"/>
      <c r="G21" s="150"/>
      <c r="H21" s="150"/>
      <c r="I21" s="150"/>
      <c r="J21" s="97">
        <f>'п.3.2.4.'!F11</f>
        <v>64</v>
      </c>
      <c r="K21" s="1"/>
    </row>
    <row r="22" spans="3:10" ht="12.75" hidden="1">
      <c r="C22" s="21"/>
      <c r="J22" s="60" t="e">
        <f>J14+J16+#REF!</f>
        <v>#REF!</v>
      </c>
    </row>
    <row r="23" ht="12.75">
      <c r="J23" s="133" t="s">
        <v>120</v>
      </c>
    </row>
    <row r="25" ht="12.75" hidden="1">
      <c r="J25" s="59" t="s">
        <v>76</v>
      </c>
    </row>
  </sheetData>
  <sheetProtection/>
  <mergeCells count="22">
    <mergeCell ref="C20:C21"/>
    <mergeCell ref="D20:D21"/>
    <mergeCell ref="F20:I20"/>
    <mergeCell ref="F21:I21"/>
    <mergeCell ref="C15:C16"/>
    <mergeCell ref="D15:D16"/>
    <mergeCell ref="E9:E10"/>
    <mergeCell ref="F9:I9"/>
    <mergeCell ref="D18:D19"/>
    <mergeCell ref="F18:I18"/>
    <mergeCell ref="C13:C14"/>
    <mergeCell ref="D13:D14"/>
    <mergeCell ref="J9:J10"/>
    <mergeCell ref="D12:J12"/>
    <mergeCell ref="D17:J17"/>
    <mergeCell ref="C18:C19"/>
    <mergeCell ref="F19:I19"/>
    <mergeCell ref="C2:J2"/>
    <mergeCell ref="C4:J4"/>
    <mergeCell ref="C5:J5"/>
    <mergeCell ref="C9:C10"/>
    <mergeCell ref="D9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6"/>
  <sheetViews>
    <sheetView zoomScalePageLayoutView="0" workbookViewId="0" topLeftCell="C2">
      <selection activeCell="F28" sqref="F28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0.57421875" style="0" customWidth="1"/>
    <col min="8" max="9" width="10.00390625" style="0" bestFit="1" customWidth="1"/>
    <col min="10" max="10" width="12.8515625" style="0" bestFit="1" customWidth="1"/>
    <col min="11" max="11" width="9.28125" style="0" hidden="1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100" t="s">
        <v>106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 thickBot="1">
      <c r="C8" s="21"/>
    </row>
    <row r="9" spans="3:10" ht="20.25" customHeight="1">
      <c r="C9" s="219" t="s">
        <v>38</v>
      </c>
      <c r="D9" s="221" t="s">
        <v>39</v>
      </c>
      <c r="E9" s="221" t="s">
        <v>40</v>
      </c>
      <c r="F9" s="210" t="s">
        <v>41</v>
      </c>
      <c r="G9" s="211"/>
      <c r="H9" s="211"/>
      <c r="I9" s="212"/>
      <c r="J9" s="222" t="s">
        <v>42</v>
      </c>
    </row>
    <row r="10" spans="3:10" ht="18" customHeight="1" thickBot="1">
      <c r="C10" s="220"/>
      <c r="D10" s="167"/>
      <c r="E10" s="167"/>
      <c r="F10" s="22" t="s">
        <v>43</v>
      </c>
      <c r="G10" s="23" t="s">
        <v>44</v>
      </c>
      <c r="H10" s="24" t="s">
        <v>45</v>
      </c>
      <c r="I10" s="23" t="s">
        <v>46</v>
      </c>
      <c r="J10" s="223"/>
    </row>
    <row r="11" spans="3:10" s="21" customFormat="1" ht="10.5" customHeight="1" thickBot="1">
      <c r="C11" s="139" t="s">
        <v>47</v>
      </c>
      <c r="D11" s="66" t="s">
        <v>48</v>
      </c>
      <c r="E11" s="66" t="s">
        <v>49</v>
      </c>
      <c r="F11" s="66" t="s">
        <v>50</v>
      </c>
      <c r="G11" s="66" t="s">
        <v>51</v>
      </c>
      <c r="H11" s="66" t="s">
        <v>52</v>
      </c>
      <c r="I11" s="66" t="s">
        <v>53</v>
      </c>
      <c r="J11" s="140">
        <v>8</v>
      </c>
    </row>
    <row r="12" spans="3:11" ht="15.75">
      <c r="C12" s="138">
        <v>1</v>
      </c>
      <c r="D12" s="183" t="s">
        <v>54</v>
      </c>
      <c r="E12" s="183"/>
      <c r="F12" s="183"/>
      <c r="G12" s="183"/>
      <c r="H12" s="183"/>
      <c r="I12" s="183"/>
      <c r="J12" s="224"/>
      <c r="K12" s="61" t="e">
        <f>J13+#REF!</f>
        <v>#REF!</v>
      </c>
    </row>
    <row r="13" spans="3:11" ht="23.25" customHeight="1">
      <c r="C13" s="215" t="s">
        <v>55</v>
      </c>
      <c r="D13" s="217" t="s">
        <v>56</v>
      </c>
      <c r="E13" s="27" t="s">
        <v>29</v>
      </c>
      <c r="F13" s="132">
        <v>0</v>
      </c>
      <c r="G13" s="132">
        <v>0</v>
      </c>
      <c r="H13" s="131">
        <v>12386.09</v>
      </c>
      <c r="I13" s="28">
        <v>7921.888</v>
      </c>
      <c r="J13" s="43">
        <f>SUM(F13:I13)</f>
        <v>20307.978</v>
      </c>
      <c r="K13" s="35"/>
    </row>
    <row r="14" spans="3:11" ht="21.75" customHeight="1" thickBot="1">
      <c r="C14" s="216"/>
      <c r="D14" s="218"/>
      <c r="E14" s="27" t="s">
        <v>30</v>
      </c>
      <c r="F14" s="134">
        <f>F13/$J$20*$J$21</f>
        <v>0</v>
      </c>
      <c r="G14" s="134">
        <f>G13/$J$20*$J$21</f>
        <v>0</v>
      </c>
      <c r="H14" s="134">
        <f>H13/$J$20*$J$21</f>
        <v>23.25842311423741</v>
      </c>
      <c r="I14" s="134">
        <f>I13/$J$20*$J$21</f>
        <v>14.875608280546967</v>
      </c>
      <c r="J14" s="141">
        <f>J13/$J$20*$J$21</f>
        <v>38.13403139478437</v>
      </c>
      <c r="K14" s="35"/>
    </row>
    <row r="15" spans="2:10" ht="15">
      <c r="B15" s="56"/>
      <c r="C15" s="225" t="s">
        <v>66</v>
      </c>
      <c r="D15" s="227" t="s">
        <v>65</v>
      </c>
      <c r="E15" s="135" t="s">
        <v>29</v>
      </c>
      <c r="F15" s="136">
        <v>0</v>
      </c>
      <c r="G15" s="136">
        <v>0</v>
      </c>
      <c r="H15" s="136">
        <v>64.467</v>
      </c>
      <c r="I15" s="136">
        <v>0</v>
      </c>
      <c r="J15" s="137">
        <f>SUM(F15:I15)</f>
        <v>64.467</v>
      </c>
    </row>
    <row r="16" spans="2:10" ht="15">
      <c r="B16" s="56"/>
      <c r="C16" s="226"/>
      <c r="D16" s="152"/>
      <c r="E16" s="31" t="s">
        <v>30</v>
      </c>
      <c r="F16" s="33">
        <f>F15/$J$20*$J$21</f>
        <v>0</v>
      </c>
      <c r="G16" s="33">
        <f>G15/$J$20*$J$21</f>
        <v>0</v>
      </c>
      <c r="H16" s="33">
        <f>H15/$J$20*$J$21</f>
        <v>0.12105521297726267</v>
      </c>
      <c r="I16" s="33">
        <f>I15/$J$20*$J$21</f>
        <v>0</v>
      </c>
      <c r="J16" s="34">
        <f>J15/$J$20*$J$21</f>
        <v>0.12105521297726267</v>
      </c>
    </row>
    <row r="17" spans="2:10" ht="14.25">
      <c r="B17" s="56"/>
      <c r="C17" s="138" t="s">
        <v>68</v>
      </c>
      <c r="D17" s="186" t="s">
        <v>69</v>
      </c>
      <c r="E17" s="186"/>
      <c r="F17" s="186"/>
      <c r="G17" s="186"/>
      <c r="H17" s="186"/>
      <c r="I17" s="186"/>
      <c r="J17" s="187"/>
    </row>
    <row r="18" spans="2:10" ht="15">
      <c r="B18" s="56"/>
      <c r="C18" s="213" t="s">
        <v>70</v>
      </c>
      <c r="D18" s="152" t="s">
        <v>71</v>
      </c>
      <c r="E18" s="48" t="s">
        <v>29</v>
      </c>
      <c r="F18" s="174">
        <v>9742.812</v>
      </c>
      <c r="G18" s="174"/>
      <c r="H18" s="174"/>
      <c r="I18" s="174"/>
      <c r="J18" s="49">
        <f>SUM(F18:H18)</f>
        <v>9742.812</v>
      </c>
    </row>
    <row r="19" spans="2:10" ht="15.75" thickBot="1">
      <c r="B19" s="56"/>
      <c r="C19" s="214"/>
      <c r="D19" s="173"/>
      <c r="E19" s="50" t="s">
        <v>30</v>
      </c>
      <c r="F19" s="175">
        <f>F18/J20*J21</f>
        <v>18.29491339223836</v>
      </c>
      <c r="G19" s="175"/>
      <c r="H19" s="175"/>
      <c r="I19" s="175"/>
      <c r="J19" s="51">
        <f>SUM(F19:H19)</f>
        <v>18.29491339223836</v>
      </c>
    </row>
    <row r="20" spans="2:10" s="52" customFormat="1" ht="15">
      <c r="B20" s="104"/>
      <c r="C20" s="155"/>
      <c r="D20" s="157" t="s">
        <v>72</v>
      </c>
      <c r="E20" s="57" t="s">
        <v>29</v>
      </c>
      <c r="F20" s="149"/>
      <c r="G20" s="149"/>
      <c r="H20" s="149"/>
      <c r="I20" s="149"/>
      <c r="J20" s="54">
        <f>J13+J15+J18</f>
        <v>30115.256999999998</v>
      </c>
    </row>
    <row r="21" spans="2:11" ht="15.75" thickBot="1">
      <c r="B21" s="56"/>
      <c r="C21" s="156"/>
      <c r="D21" s="158"/>
      <c r="E21" s="44" t="s">
        <v>30</v>
      </c>
      <c r="F21" s="150"/>
      <c r="G21" s="150"/>
      <c r="H21" s="150"/>
      <c r="I21" s="150"/>
      <c r="J21" s="97">
        <f>'п.3.2.4.'!G11</f>
        <v>56.55</v>
      </c>
      <c r="K21" s="1"/>
    </row>
    <row r="22" spans="3:10" ht="12.75" hidden="1">
      <c r="C22" s="21"/>
      <c r="J22" s="60" t="e">
        <f>J14+#REF!+J19</f>
        <v>#REF!</v>
      </c>
    </row>
    <row r="23" ht="12.75">
      <c r="J23" s="96" t="s">
        <v>121</v>
      </c>
    </row>
    <row r="25" ht="12.75" hidden="1">
      <c r="J25" s="59" t="s">
        <v>76</v>
      </c>
    </row>
    <row r="26" ht="12.75">
      <c r="J26" s="98"/>
    </row>
  </sheetData>
  <sheetProtection/>
  <mergeCells count="22">
    <mergeCell ref="C20:C21"/>
    <mergeCell ref="D20:D21"/>
    <mergeCell ref="F20:I20"/>
    <mergeCell ref="F21:I21"/>
    <mergeCell ref="C15:C16"/>
    <mergeCell ref="D15:D16"/>
    <mergeCell ref="C2:J2"/>
    <mergeCell ref="C4:J4"/>
    <mergeCell ref="C5:J5"/>
    <mergeCell ref="C9:C10"/>
    <mergeCell ref="D9:D10"/>
    <mergeCell ref="F19:I19"/>
    <mergeCell ref="D18:D19"/>
    <mergeCell ref="J9:J10"/>
    <mergeCell ref="D12:J12"/>
    <mergeCell ref="E9:E10"/>
    <mergeCell ref="F9:I9"/>
    <mergeCell ref="D17:J17"/>
    <mergeCell ref="C18:C19"/>
    <mergeCell ref="C13:C14"/>
    <mergeCell ref="D13:D14"/>
    <mergeCell ref="F18:I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5"/>
  <sheetViews>
    <sheetView zoomScalePageLayoutView="0" workbookViewId="0" topLeftCell="C2">
      <selection activeCell="H13" sqref="H13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0.57421875" style="0" customWidth="1"/>
    <col min="8" max="8" width="12.57421875" style="0" bestFit="1" customWidth="1"/>
    <col min="9" max="9" width="10.00390625" style="0" bestFit="1" customWidth="1"/>
    <col min="10" max="10" width="11.28125" style="0" bestFit="1" customWidth="1"/>
    <col min="11" max="11" width="9.28125" style="0" hidden="1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104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>
      <c r="C8" s="21"/>
    </row>
    <row r="9" spans="3:10" ht="20.25" customHeight="1">
      <c r="C9" s="228" t="s">
        <v>38</v>
      </c>
      <c r="D9" s="228" t="s">
        <v>39</v>
      </c>
      <c r="E9" s="228" t="s">
        <v>40</v>
      </c>
      <c r="F9" s="228" t="s">
        <v>41</v>
      </c>
      <c r="G9" s="228"/>
      <c r="H9" s="228"/>
      <c r="I9" s="228"/>
      <c r="J9" s="229" t="s">
        <v>42</v>
      </c>
    </row>
    <row r="10" spans="3:10" ht="18" customHeight="1">
      <c r="C10" s="228"/>
      <c r="D10" s="228"/>
      <c r="E10" s="228"/>
      <c r="F10" s="106" t="s">
        <v>43</v>
      </c>
      <c r="G10" s="106" t="s">
        <v>44</v>
      </c>
      <c r="H10" s="106" t="s">
        <v>45</v>
      </c>
      <c r="I10" s="106" t="s">
        <v>46</v>
      </c>
      <c r="J10" s="229"/>
    </row>
    <row r="11" spans="3:10" s="21" customFormat="1" ht="10.5" customHeight="1">
      <c r="C11" s="107" t="s">
        <v>47</v>
      </c>
      <c r="D11" s="109" t="s">
        <v>48</v>
      </c>
      <c r="E11" s="109" t="s">
        <v>49</v>
      </c>
      <c r="F11" s="109" t="s">
        <v>50</v>
      </c>
      <c r="G11" s="109" t="s">
        <v>51</v>
      </c>
      <c r="H11" s="109" t="s">
        <v>52</v>
      </c>
      <c r="I11" s="109" t="s">
        <v>53</v>
      </c>
      <c r="J11" s="110">
        <v>8</v>
      </c>
    </row>
    <row r="12" spans="3:11" ht="15.75">
      <c r="C12" s="108">
        <v>1</v>
      </c>
      <c r="D12" s="230" t="s">
        <v>54</v>
      </c>
      <c r="E12" s="230"/>
      <c r="F12" s="230"/>
      <c r="G12" s="230"/>
      <c r="H12" s="230"/>
      <c r="I12" s="230"/>
      <c r="J12" s="230"/>
      <c r="K12" s="61" t="e">
        <f>J13+#REF!</f>
        <v>#REF!</v>
      </c>
    </row>
    <row r="13" spans="3:11" ht="23.25" customHeight="1">
      <c r="C13" s="197" t="s">
        <v>55</v>
      </c>
      <c r="D13" s="194" t="s">
        <v>56</v>
      </c>
      <c r="E13" s="31" t="s">
        <v>29</v>
      </c>
      <c r="F13" s="129">
        <v>0</v>
      </c>
      <c r="G13" s="129">
        <v>0</v>
      </c>
      <c r="H13" s="131">
        <v>10197.784</v>
      </c>
      <c r="I13" s="131">
        <v>6715.265</v>
      </c>
      <c r="J13" s="111">
        <f>SUM(F13:I13)</f>
        <v>16913.049</v>
      </c>
      <c r="K13" s="35"/>
    </row>
    <row r="14" spans="3:11" ht="21.75" customHeight="1">
      <c r="C14" s="197"/>
      <c r="D14" s="194"/>
      <c r="E14" s="31" t="s">
        <v>30</v>
      </c>
      <c r="F14" s="130">
        <f>F13/$J$20*$J$21</f>
        <v>0</v>
      </c>
      <c r="G14" s="130">
        <f>G13/$J$20*$J$21</f>
        <v>0</v>
      </c>
      <c r="H14" s="130">
        <f>H13/$J$20*$J$21</f>
        <v>19.142806246183497</v>
      </c>
      <c r="I14" s="130">
        <f>I13/$J$20*$J$21</f>
        <v>12.605583407804815</v>
      </c>
      <c r="J14" s="130">
        <f>J13/$J$20*$J$21</f>
        <v>31.748389653988312</v>
      </c>
      <c r="K14" s="35"/>
    </row>
    <row r="15" spans="2:10" ht="15">
      <c r="B15" s="56"/>
      <c r="C15" s="197" t="s">
        <v>66</v>
      </c>
      <c r="D15" s="152" t="s">
        <v>65</v>
      </c>
      <c r="E15" s="31" t="s">
        <v>29</v>
      </c>
      <c r="F15" s="129">
        <v>0</v>
      </c>
      <c r="G15" s="129">
        <v>0</v>
      </c>
      <c r="H15" s="129">
        <v>50.123</v>
      </c>
      <c r="I15" s="129">
        <v>0</v>
      </c>
      <c r="J15" s="111">
        <f>SUM(F15:I15)</f>
        <v>50.123</v>
      </c>
    </row>
    <row r="16" spans="2:10" ht="15">
      <c r="B16" s="56"/>
      <c r="C16" s="197"/>
      <c r="D16" s="152"/>
      <c r="E16" s="31" t="s">
        <v>30</v>
      </c>
      <c r="F16" s="130">
        <f>F15/$J$20*$J$21</f>
        <v>0</v>
      </c>
      <c r="G16" s="130">
        <f>G15/$J$20*$J$21</f>
        <v>0</v>
      </c>
      <c r="H16" s="130">
        <f>H15/$J$20*$J$21</f>
        <v>0.09408856644516646</v>
      </c>
      <c r="I16" s="130">
        <f>I15/$J$20*$J$21</f>
        <v>0</v>
      </c>
      <c r="J16" s="130">
        <f>J15/$J$20*$J$21</f>
        <v>0.09408856644516646</v>
      </c>
    </row>
    <row r="17" spans="2:10" ht="14.25">
      <c r="B17" s="56"/>
      <c r="C17" s="108" t="s">
        <v>68</v>
      </c>
      <c r="D17" s="233" t="s">
        <v>69</v>
      </c>
      <c r="E17" s="233"/>
      <c r="F17" s="233"/>
      <c r="G17" s="233"/>
      <c r="H17" s="233"/>
      <c r="I17" s="233"/>
      <c r="J17" s="233"/>
    </row>
    <row r="18" spans="2:10" ht="15" customHeight="1">
      <c r="B18" s="56"/>
      <c r="C18" s="203" t="s">
        <v>70</v>
      </c>
      <c r="D18" s="152" t="s">
        <v>71</v>
      </c>
      <c r="E18" s="48" t="s">
        <v>29</v>
      </c>
      <c r="F18" s="174">
        <v>8660.731</v>
      </c>
      <c r="G18" s="174"/>
      <c r="H18" s="174"/>
      <c r="I18" s="174"/>
      <c r="J18" s="113">
        <f>SUM(F18:H18)</f>
        <v>8660.731</v>
      </c>
    </row>
    <row r="19" spans="2:10" ht="15">
      <c r="B19" s="56"/>
      <c r="C19" s="203"/>
      <c r="D19" s="152"/>
      <c r="E19" s="48" t="s">
        <v>30</v>
      </c>
      <c r="F19" s="231">
        <f>F18/J20*J21</f>
        <v>16.257521779566524</v>
      </c>
      <c r="G19" s="231"/>
      <c r="H19" s="231"/>
      <c r="I19" s="231"/>
      <c r="J19" s="113">
        <f>SUM(F19:H19)</f>
        <v>16.257521779566524</v>
      </c>
    </row>
    <row r="20" spans="2:10" s="52" customFormat="1" ht="15">
      <c r="B20" s="104"/>
      <c r="C20" s="191"/>
      <c r="D20" s="192" t="s">
        <v>72</v>
      </c>
      <c r="E20" s="48" t="s">
        <v>29</v>
      </c>
      <c r="F20" s="232"/>
      <c r="G20" s="232"/>
      <c r="H20" s="232"/>
      <c r="I20" s="232"/>
      <c r="J20" s="114">
        <f>J13+J15+J18</f>
        <v>25623.903</v>
      </c>
    </row>
    <row r="21" spans="2:11" ht="15">
      <c r="B21" s="56"/>
      <c r="C21" s="191"/>
      <c r="D21" s="192"/>
      <c r="E21" s="31" t="s">
        <v>30</v>
      </c>
      <c r="F21" s="193"/>
      <c r="G21" s="193"/>
      <c r="H21" s="193"/>
      <c r="I21" s="193"/>
      <c r="J21" s="115">
        <f>'п.3.2.4.'!H11</f>
        <v>48.1</v>
      </c>
      <c r="K21" s="1"/>
    </row>
    <row r="22" spans="3:10" ht="12.75" hidden="1">
      <c r="C22" s="21"/>
      <c r="J22" s="60" t="e">
        <f>J14+#REF!+J19</f>
        <v>#REF!</v>
      </c>
    </row>
    <row r="23" ht="12.75">
      <c r="J23" s="96" t="s">
        <v>122</v>
      </c>
    </row>
    <row r="25" ht="12.75" hidden="1">
      <c r="J25" s="59" t="s">
        <v>76</v>
      </c>
    </row>
  </sheetData>
  <sheetProtection/>
  <mergeCells count="22">
    <mergeCell ref="C20:C21"/>
    <mergeCell ref="D20:D21"/>
    <mergeCell ref="F20:I20"/>
    <mergeCell ref="F21:I21"/>
    <mergeCell ref="C15:C16"/>
    <mergeCell ref="D15:D16"/>
    <mergeCell ref="D17:J17"/>
    <mergeCell ref="C18:C19"/>
    <mergeCell ref="D12:J12"/>
    <mergeCell ref="C13:C14"/>
    <mergeCell ref="D13:D14"/>
    <mergeCell ref="D18:D19"/>
    <mergeCell ref="F18:I18"/>
    <mergeCell ref="F19:I19"/>
    <mergeCell ref="C2:J2"/>
    <mergeCell ref="C4:J4"/>
    <mergeCell ref="C5:J5"/>
    <mergeCell ref="C9:C10"/>
    <mergeCell ref="D9:D10"/>
    <mergeCell ref="E9:E10"/>
    <mergeCell ref="F9:I9"/>
    <mergeCell ref="J9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"/>
  <sheetViews>
    <sheetView zoomScalePageLayoutView="0" workbookViewId="0" topLeftCell="A2">
      <selection activeCell="H13" sqref="H13"/>
    </sheetView>
  </sheetViews>
  <sheetFormatPr defaultColWidth="9.140625" defaultRowHeight="12.75"/>
  <cols>
    <col min="1" max="1" width="2.00390625" style="0" customWidth="1"/>
    <col min="2" max="2" width="1.421875" style="0" customWidth="1"/>
    <col min="3" max="3" width="6.7109375" style="0" bestFit="1" customWidth="1"/>
    <col min="4" max="4" width="51.140625" style="0" customWidth="1"/>
    <col min="5" max="5" width="11.140625" style="0" customWidth="1"/>
    <col min="6" max="10" width="12.00390625" style="0" bestFit="1" customWidth="1"/>
    <col min="11" max="11" width="9.28125" style="0" hidden="1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105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 thickBot="1">
      <c r="C8" s="21"/>
    </row>
    <row r="9" spans="3:10" ht="20.25" customHeight="1">
      <c r="C9" s="164" t="s">
        <v>38</v>
      </c>
      <c r="D9" s="166" t="s">
        <v>39</v>
      </c>
      <c r="E9" s="166" t="s">
        <v>40</v>
      </c>
      <c r="F9" s="168" t="s">
        <v>41</v>
      </c>
      <c r="G9" s="169"/>
      <c r="H9" s="169"/>
      <c r="I9" s="170"/>
      <c r="J9" s="171" t="s">
        <v>42</v>
      </c>
    </row>
    <row r="10" spans="3:10" ht="18" customHeight="1" thickBot="1">
      <c r="C10" s="165"/>
      <c r="D10" s="167"/>
      <c r="E10" s="167"/>
      <c r="F10" s="22" t="s">
        <v>43</v>
      </c>
      <c r="G10" s="23" t="s">
        <v>44</v>
      </c>
      <c r="H10" s="24" t="s">
        <v>45</v>
      </c>
      <c r="I10" s="23" t="s">
        <v>46</v>
      </c>
      <c r="J10" s="172"/>
    </row>
    <row r="11" spans="3:10" s="21" customFormat="1" ht="10.5" customHeight="1" thickBot="1">
      <c r="C11" s="25" t="s">
        <v>47</v>
      </c>
      <c r="D11" s="66" t="s">
        <v>48</v>
      </c>
      <c r="E11" s="66" t="s">
        <v>49</v>
      </c>
      <c r="F11" s="66" t="s">
        <v>50</v>
      </c>
      <c r="G11" s="66" t="s">
        <v>51</v>
      </c>
      <c r="H11" s="66" t="s">
        <v>52</v>
      </c>
      <c r="I11" s="66" t="s">
        <v>53</v>
      </c>
      <c r="J11" s="67">
        <v>8</v>
      </c>
    </row>
    <row r="12" spans="3:11" ht="15.75">
      <c r="C12" s="26">
        <v>1</v>
      </c>
      <c r="D12" s="183" t="s">
        <v>54</v>
      </c>
      <c r="E12" s="183"/>
      <c r="F12" s="183"/>
      <c r="G12" s="183"/>
      <c r="H12" s="183"/>
      <c r="I12" s="183"/>
      <c r="J12" s="183"/>
      <c r="K12" s="61" t="e">
        <f>#REF!+J13</f>
        <v>#REF!</v>
      </c>
    </row>
    <row r="13" spans="2:10" ht="15">
      <c r="B13" s="41"/>
      <c r="C13" s="151" t="s">
        <v>55</v>
      </c>
      <c r="D13" s="194" t="s">
        <v>67</v>
      </c>
      <c r="E13" s="31" t="s">
        <v>29</v>
      </c>
      <c r="F13" s="68">
        <v>0</v>
      </c>
      <c r="G13" s="68">
        <v>0</v>
      </c>
      <c r="H13" s="68">
        <v>8486.072</v>
      </c>
      <c r="I13" s="68">
        <v>6325.045</v>
      </c>
      <c r="J13" s="43">
        <f>SUM(F13:I13)</f>
        <v>14811.117</v>
      </c>
    </row>
    <row r="14" spans="2:10" ht="15.75" thickBot="1">
      <c r="B14" s="41"/>
      <c r="C14" s="234"/>
      <c r="D14" s="195"/>
      <c r="E14" s="44" t="s">
        <v>30</v>
      </c>
      <c r="F14" s="45">
        <f>F13/$J$20*$J$21</f>
        <v>0</v>
      </c>
      <c r="G14" s="45">
        <f>G13/$J$20*$J$21</f>
        <v>0</v>
      </c>
      <c r="H14" s="45">
        <f>H13/$J$20*$J$21</f>
        <v>16.37722659826662</v>
      </c>
      <c r="I14" s="45">
        <f>I13/$J$20*$J$21</f>
        <v>12.206671733309982</v>
      </c>
      <c r="J14" s="46">
        <f>J13/$J$20*$J$21</f>
        <v>28.583898331576602</v>
      </c>
    </row>
    <row r="15" spans="2:10" ht="15">
      <c r="B15" s="41"/>
      <c r="C15" s="151" t="s">
        <v>66</v>
      </c>
      <c r="D15" s="152" t="s">
        <v>65</v>
      </c>
      <c r="E15" s="31" t="s">
        <v>29</v>
      </c>
      <c r="F15" s="68">
        <v>0</v>
      </c>
      <c r="G15" s="68">
        <v>0</v>
      </c>
      <c r="H15" s="68">
        <v>45.981</v>
      </c>
      <c r="I15" s="68">
        <v>0</v>
      </c>
      <c r="J15" s="43">
        <f>SUM(F15:I15)</f>
        <v>45.981</v>
      </c>
    </row>
    <row r="16" spans="2:10" ht="15">
      <c r="B16" s="41"/>
      <c r="C16" s="151"/>
      <c r="D16" s="152"/>
      <c r="E16" s="31" t="s">
        <v>30</v>
      </c>
      <c r="F16" s="33">
        <f>F15/$J$20*$J$21</f>
        <v>0</v>
      </c>
      <c r="G16" s="33">
        <f>G15/$J$20*$J$21</f>
        <v>0</v>
      </c>
      <c r="H16" s="33">
        <f>H15/$J$20*$J$21</f>
        <v>0.08873849482008843</v>
      </c>
      <c r="I16" s="33">
        <f>I15/$J$20*$J$21</f>
        <v>0</v>
      </c>
      <c r="J16" s="34">
        <f>J15/$J$20*$J$21</f>
        <v>0.08873849482008843</v>
      </c>
    </row>
    <row r="17" spans="2:10" ht="14.25">
      <c r="B17" s="41"/>
      <c r="C17" s="47" t="s">
        <v>68</v>
      </c>
      <c r="D17" s="186" t="s">
        <v>69</v>
      </c>
      <c r="E17" s="186"/>
      <c r="F17" s="186"/>
      <c r="G17" s="186"/>
      <c r="H17" s="186"/>
      <c r="I17" s="186"/>
      <c r="J17" s="187"/>
    </row>
    <row r="18" spans="2:10" ht="15">
      <c r="B18" s="41"/>
      <c r="C18" s="161" t="s">
        <v>70</v>
      </c>
      <c r="D18" s="188" t="s">
        <v>71</v>
      </c>
      <c r="E18" s="48" t="s">
        <v>29</v>
      </c>
      <c r="F18" s="174">
        <v>8175.245</v>
      </c>
      <c r="G18" s="174"/>
      <c r="H18" s="174"/>
      <c r="I18" s="174"/>
      <c r="J18" s="49">
        <f>SUM(F18:H18)</f>
        <v>8175.245</v>
      </c>
    </row>
    <row r="19" spans="2:10" ht="15.75" thickBot="1">
      <c r="B19" s="41"/>
      <c r="C19" s="162"/>
      <c r="D19" s="189"/>
      <c r="E19" s="50" t="s">
        <v>30</v>
      </c>
      <c r="F19" s="175">
        <f>F18/J20*J21</f>
        <v>15.77736317360331</v>
      </c>
      <c r="G19" s="175"/>
      <c r="H19" s="175"/>
      <c r="I19" s="175"/>
      <c r="J19" s="51">
        <f>SUM(F19:H19)</f>
        <v>15.77736317360331</v>
      </c>
    </row>
    <row r="20" spans="2:10" s="52" customFormat="1" ht="15">
      <c r="B20" s="53"/>
      <c r="C20" s="155"/>
      <c r="D20" s="157" t="s">
        <v>72</v>
      </c>
      <c r="E20" s="57" t="s">
        <v>29</v>
      </c>
      <c r="F20" s="149"/>
      <c r="G20" s="149"/>
      <c r="H20" s="149"/>
      <c r="I20" s="149"/>
      <c r="J20" s="54">
        <f>J13+J15+J18</f>
        <v>23032.343</v>
      </c>
    </row>
    <row r="21" spans="2:11" ht="15.75" thickBot="1">
      <c r="B21" s="41"/>
      <c r="C21" s="156"/>
      <c r="D21" s="158"/>
      <c r="E21" s="44" t="s">
        <v>30</v>
      </c>
      <c r="F21" s="150"/>
      <c r="G21" s="150"/>
      <c r="H21" s="150"/>
      <c r="I21" s="150"/>
      <c r="J21" s="97">
        <f>'п.3.2.4.'!I11</f>
        <v>44.45</v>
      </c>
      <c r="K21" s="1"/>
    </row>
    <row r="22" spans="3:10" ht="12.75" hidden="1">
      <c r="C22" s="21"/>
      <c r="J22" s="60" t="e">
        <f>#REF!+J14+J19</f>
        <v>#REF!</v>
      </c>
    </row>
    <row r="23" ht="12.75">
      <c r="J23" s="96" t="s">
        <v>123</v>
      </c>
    </row>
    <row r="25" ht="12.75" hidden="1">
      <c r="J25" s="59" t="s">
        <v>76</v>
      </c>
    </row>
  </sheetData>
  <sheetProtection/>
  <mergeCells count="22">
    <mergeCell ref="C2:J2"/>
    <mergeCell ref="C4:J4"/>
    <mergeCell ref="C5:J5"/>
    <mergeCell ref="C9:C10"/>
    <mergeCell ref="D9:D10"/>
    <mergeCell ref="J9:J10"/>
    <mergeCell ref="D17:J17"/>
    <mergeCell ref="C18:C19"/>
    <mergeCell ref="D15:D16"/>
    <mergeCell ref="F19:I19"/>
    <mergeCell ref="D18:D19"/>
    <mergeCell ref="F18:I18"/>
    <mergeCell ref="D13:D14"/>
    <mergeCell ref="C15:C16"/>
    <mergeCell ref="E9:E10"/>
    <mergeCell ref="F9:I9"/>
    <mergeCell ref="C20:C21"/>
    <mergeCell ref="D20:D21"/>
    <mergeCell ref="F20:I20"/>
    <mergeCell ref="F21:I21"/>
    <mergeCell ref="C13:C14"/>
    <mergeCell ref="D12:J1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"/>
  <sheetViews>
    <sheetView zoomScalePageLayoutView="0" workbookViewId="0" topLeftCell="C2">
      <selection activeCell="D18" sqref="D18:D19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1.140625" style="0" customWidth="1"/>
    <col min="6" max="7" width="12.00390625" style="0" bestFit="1" customWidth="1"/>
    <col min="8" max="8" width="12.57421875" style="0" bestFit="1" customWidth="1"/>
    <col min="9" max="10" width="12.00390625" style="0" bestFit="1" customWidth="1"/>
    <col min="11" max="11" width="9.28125" style="0" hidden="1" customWidth="1"/>
    <col min="12" max="12" width="10.140625" style="0" bestFit="1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11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 thickBot="1">
      <c r="C8" s="21"/>
    </row>
    <row r="9" spans="3:10" ht="20.25" customHeight="1">
      <c r="C9" s="219" t="s">
        <v>38</v>
      </c>
      <c r="D9" s="221" t="s">
        <v>39</v>
      </c>
      <c r="E9" s="221" t="s">
        <v>40</v>
      </c>
      <c r="F9" s="210" t="s">
        <v>41</v>
      </c>
      <c r="G9" s="211"/>
      <c r="H9" s="211"/>
      <c r="I9" s="212"/>
      <c r="J9" s="222" t="s">
        <v>42</v>
      </c>
    </row>
    <row r="10" spans="3:10" ht="18" customHeight="1" thickBot="1">
      <c r="C10" s="220"/>
      <c r="D10" s="167"/>
      <c r="E10" s="167"/>
      <c r="F10" s="22" t="s">
        <v>43</v>
      </c>
      <c r="G10" s="23" t="s">
        <v>44</v>
      </c>
      <c r="H10" s="24" t="s">
        <v>45</v>
      </c>
      <c r="I10" s="23" t="s">
        <v>46</v>
      </c>
      <c r="J10" s="223"/>
    </row>
    <row r="11" spans="3:10" s="21" customFormat="1" ht="10.5" customHeight="1" thickBot="1">
      <c r="C11" s="139" t="s">
        <v>47</v>
      </c>
      <c r="D11" s="66" t="s">
        <v>48</v>
      </c>
      <c r="E11" s="66" t="s">
        <v>49</v>
      </c>
      <c r="F11" s="66" t="s">
        <v>50</v>
      </c>
      <c r="G11" s="66" t="s">
        <v>51</v>
      </c>
      <c r="H11" s="66" t="s">
        <v>52</v>
      </c>
      <c r="I11" s="66" t="s">
        <v>53</v>
      </c>
      <c r="J11" s="140">
        <v>8</v>
      </c>
    </row>
    <row r="12" spans="3:11" ht="15.75">
      <c r="C12" s="138">
        <v>1</v>
      </c>
      <c r="D12" s="183" t="s">
        <v>54</v>
      </c>
      <c r="E12" s="183"/>
      <c r="F12" s="183"/>
      <c r="G12" s="183"/>
      <c r="H12" s="183"/>
      <c r="I12" s="183"/>
      <c r="J12" s="224"/>
      <c r="K12" s="61" t="e">
        <f>#REF!+J13</f>
        <v>#REF!</v>
      </c>
    </row>
    <row r="13" spans="2:10" ht="15">
      <c r="B13" s="56"/>
      <c r="C13" s="226" t="s">
        <v>55</v>
      </c>
      <c r="D13" s="194" t="s">
        <v>67</v>
      </c>
      <c r="E13" s="31" t="s">
        <v>29</v>
      </c>
      <c r="F13" s="147">
        <v>0</v>
      </c>
      <c r="G13" s="147">
        <v>0</v>
      </c>
      <c r="H13" s="147">
        <f>2745.118+0.438+3310.521</f>
        <v>6056.077</v>
      </c>
      <c r="I13" s="148">
        <f>J13-H13-G13-F13</f>
        <v>5950.220000000002</v>
      </c>
      <c r="J13" s="43">
        <f>J20-J18-J15</f>
        <v>12006.297000000002</v>
      </c>
    </row>
    <row r="14" spans="2:10" ht="15.75" thickBot="1">
      <c r="B14" s="56"/>
      <c r="C14" s="235"/>
      <c r="D14" s="195"/>
      <c r="E14" s="44" t="s">
        <v>30</v>
      </c>
      <c r="F14" s="45">
        <f>F13/$J$20*$J$21</f>
        <v>0</v>
      </c>
      <c r="G14" s="45">
        <f>G13/$J$20*$J$21</f>
        <v>0</v>
      </c>
      <c r="H14" s="45">
        <f>H13/$J$20*$J$21</f>
        <v>9.439227524694385</v>
      </c>
      <c r="I14" s="45">
        <f>I13/$J$20*$J$21</f>
        <v>9.274234855664325</v>
      </c>
      <c r="J14" s="46">
        <f>J13/$J$20*$J$21</f>
        <v>18.71346238035871</v>
      </c>
    </row>
    <row r="15" spans="2:12" ht="15">
      <c r="B15" s="56"/>
      <c r="C15" s="226" t="s">
        <v>66</v>
      </c>
      <c r="D15" s="152" t="s">
        <v>65</v>
      </c>
      <c r="E15" s="31" t="s">
        <v>29</v>
      </c>
      <c r="F15" s="147">
        <v>0</v>
      </c>
      <c r="G15" s="147">
        <v>0</v>
      </c>
      <c r="H15" s="147">
        <v>44.892</v>
      </c>
      <c r="I15" s="147">
        <v>0</v>
      </c>
      <c r="J15" s="43">
        <f>SUM(F15:I15)</f>
        <v>44.892</v>
      </c>
      <c r="L15" s="98"/>
    </row>
    <row r="16" spans="2:10" ht="15">
      <c r="B16" s="56"/>
      <c r="C16" s="226"/>
      <c r="D16" s="152"/>
      <c r="E16" s="31" t="s">
        <v>30</v>
      </c>
      <c r="F16" s="33">
        <f>F15/$J$20*$J$21</f>
        <v>0</v>
      </c>
      <c r="G16" s="33">
        <f>G15/$J$20*$J$21</f>
        <v>0</v>
      </c>
      <c r="H16" s="33">
        <f>H15/$J$20*$J$21</f>
        <v>0.06997034582594976</v>
      </c>
      <c r="I16" s="33">
        <f>I15/$J$20*$J$21</f>
        <v>0</v>
      </c>
      <c r="J16" s="34">
        <f>J15/$J$20*$J$21</f>
        <v>0.06997034582594976</v>
      </c>
    </row>
    <row r="17" spans="2:10" ht="14.25">
      <c r="B17" s="56"/>
      <c r="C17" s="138" t="s">
        <v>68</v>
      </c>
      <c r="D17" s="186" t="s">
        <v>69</v>
      </c>
      <c r="E17" s="186"/>
      <c r="F17" s="186"/>
      <c r="G17" s="186"/>
      <c r="H17" s="186"/>
      <c r="I17" s="186"/>
      <c r="J17" s="187"/>
    </row>
    <row r="18" spans="2:10" ht="15">
      <c r="B18" s="56"/>
      <c r="C18" s="213" t="s">
        <v>70</v>
      </c>
      <c r="D18" s="188" t="s">
        <v>71</v>
      </c>
      <c r="E18" s="48" t="s">
        <v>29</v>
      </c>
      <c r="F18" s="174">
        <v>8415.407</v>
      </c>
      <c r="G18" s="174"/>
      <c r="H18" s="174"/>
      <c r="I18" s="174"/>
      <c r="J18" s="49">
        <f>SUM(F18:H18)</f>
        <v>8415.407</v>
      </c>
    </row>
    <row r="19" spans="2:10" ht="15.75" thickBot="1">
      <c r="B19" s="56"/>
      <c r="C19" s="214"/>
      <c r="D19" s="189"/>
      <c r="E19" s="50" t="s">
        <v>30</v>
      </c>
      <c r="F19" s="175">
        <f>F18/J20*J21</f>
        <v>13.11656727381534</v>
      </c>
      <c r="G19" s="175"/>
      <c r="H19" s="175"/>
      <c r="I19" s="175"/>
      <c r="J19" s="51">
        <f>SUM(F19:H19)</f>
        <v>13.11656727381534</v>
      </c>
    </row>
    <row r="20" spans="2:10" s="52" customFormat="1" ht="15">
      <c r="B20" s="104"/>
      <c r="C20" s="155"/>
      <c r="D20" s="157" t="s">
        <v>72</v>
      </c>
      <c r="E20" s="57" t="s">
        <v>29</v>
      </c>
      <c r="F20" s="149"/>
      <c r="G20" s="149"/>
      <c r="H20" s="149"/>
      <c r="I20" s="149"/>
      <c r="J20" s="142">
        <v>20466.596</v>
      </c>
    </row>
    <row r="21" spans="2:11" ht="15.75" thickBot="1">
      <c r="B21" s="56"/>
      <c r="C21" s="156"/>
      <c r="D21" s="158"/>
      <c r="E21" s="44" t="s">
        <v>30</v>
      </c>
      <c r="F21" s="150"/>
      <c r="G21" s="150"/>
      <c r="H21" s="150"/>
      <c r="I21" s="150"/>
      <c r="J21" s="97">
        <f>'п.3.2.4.'!J11</f>
        <v>31.9</v>
      </c>
      <c r="K21" s="1"/>
    </row>
    <row r="22" spans="3:10" ht="12.75" hidden="1">
      <c r="C22" s="21"/>
      <c r="J22" s="60" t="e">
        <f>#REF!+J14+J19</f>
        <v>#REF!</v>
      </c>
    </row>
    <row r="23" ht="12.75">
      <c r="J23" s="96" t="s">
        <v>124</v>
      </c>
    </row>
    <row r="25" ht="12.75" hidden="1">
      <c r="J25" s="59" t="s">
        <v>76</v>
      </c>
    </row>
  </sheetData>
  <sheetProtection/>
  <mergeCells count="22">
    <mergeCell ref="C18:C19"/>
    <mergeCell ref="D18:D19"/>
    <mergeCell ref="F18:I18"/>
    <mergeCell ref="F19:I19"/>
    <mergeCell ref="C20:C21"/>
    <mergeCell ref="D20:D21"/>
    <mergeCell ref="F20:I20"/>
    <mergeCell ref="F21:I21"/>
    <mergeCell ref="D12:J12"/>
    <mergeCell ref="C13:C14"/>
    <mergeCell ref="D13:D14"/>
    <mergeCell ref="C15:C16"/>
    <mergeCell ref="D15:D16"/>
    <mergeCell ref="D17:J17"/>
    <mergeCell ref="C2:J2"/>
    <mergeCell ref="C4:J4"/>
    <mergeCell ref="C5:J5"/>
    <mergeCell ref="C9:C10"/>
    <mergeCell ref="D9:D10"/>
    <mergeCell ref="E9:E10"/>
    <mergeCell ref="F9:I9"/>
    <mergeCell ref="J9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"/>
  <sheetViews>
    <sheetView zoomScalePageLayoutView="0" workbookViewId="0" topLeftCell="C2">
      <selection activeCell="D17" sqref="D17:J17"/>
    </sheetView>
  </sheetViews>
  <sheetFormatPr defaultColWidth="9.140625" defaultRowHeight="12.75"/>
  <cols>
    <col min="1" max="2" width="0" style="0" hidden="1" customWidth="1"/>
    <col min="3" max="3" width="6.7109375" style="0" bestFit="1" customWidth="1"/>
    <col min="4" max="4" width="51.140625" style="0" customWidth="1"/>
    <col min="5" max="5" width="11.140625" style="0" customWidth="1"/>
    <col min="6" max="10" width="12.00390625" style="0" bestFit="1" customWidth="1"/>
    <col min="11" max="11" width="9.28125" style="0" hidden="1" customWidth="1"/>
  </cols>
  <sheetData>
    <row r="1" ht="12.75" hidden="1">
      <c r="A1" s="64" t="s">
        <v>81</v>
      </c>
    </row>
    <row r="2" spans="3:10" ht="15.75">
      <c r="C2" s="163" t="s">
        <v>34</v>
      </c>
      <c r="D2" s="163"/>
      <c r="E2" s="163"/>
      <c r="F2" s="163"/>
      <c r="G2" s="163"/>
      <c r="H2" s="163"/>
      <c r="I2" s="163"/>
      <c r="J2" s="163"/>
    </row>
    <row r="3" spans="3:10" ht="15.75">
      <c r="C3" s="18"/>
      <c r="D3" s="19"/>
      <c r="E3" s="19"/>
      <c r="F3" s="19"/>
      <c r="G3" s="19"/>
      <c r="H3" s="19"/>
      <c r="I3" s="19"/>
      <c r="J3" s="19"/>
    </row>
    <row r="4" spans="3:10" ht="15.75">
      <c r="C4" s="163" t="s">
        <v>35</v>
      </c>
      <c r="D4" s="163"/>
      <c r="E4" s="163"/>
      <c r="F4" s="163"/>
      <c r="G4" s="163"/>
      <c r="H4" s="163"/>
      <c r="I4" s="163"/>
      <c r="J4" s="163"/>
    </row>
    <row r="5" spans="1:10" ht="15.75">
      <c r="A5" s="56"/>
      <c r="C5" s="163" t="s">
        <v>108</v>
      </c>
      <c r="D5" s="163"/>
      <c r="E5" s="163"/>
      <c r="F5" s="163"/>
      <c r="G5" s="163"/>
      <c r="H5" s="163"/>
      <c r="I5" s="163"/>
      <c r="J5" s="163"/>
    </row>
    <row r="6" spans="4:10" ht="15.75">
      <c r="D6" s="99" t="s">
        <v>111</v>
      </c>
      <c r="E6" s="70" t="s">
        <v>117</v>
      </c>
      <c r="F6" s="70"/>
      <c r="G6" s="70"/>
      <c r="H6" s="70"/>
      <c r="I6" s="70"/>
      <c r="J6" s="70"/>
    </row>
    <row r="7" spans="3:10" ht="15.75">
      <c r="C7" s="18"/>
      <c r="D7" s="20"/>
      <c r="E7" s="20"/>
      <c r="F7" s="20"/>
      <c r="G7" s="20"/>
      <c r="H7" s="20"/>
      <c r="I7" s="20"/>
      <c r="J7" s="20"/>
    </row>
    <row r="8" ht="12.75" customHeight="1" thickBot="1">
      <c r="C8" s="21"/>
    </row>
    <row r="9" spans="3:10" ht="20.25" customHeight="1">
      <c r="C9" s="219" t="s">
        <v>38</v>
      </c>
      <c r="D9" s="221" t="s">
        <v>39</v>
      </c>
      <c r="E9" s="221" t="s">
        <v>40</v>
      </c>
      <c r="F9" s="210" t="s">
        <v>41</v>
      </c>
      <c r="G9" s="211"/>
      <c r="H9" s="211"/>
      <c r="I9" s="212"/>
      <c r="J9" s="222" t="s">
        <v>42</v>
      </c>
    </row>
    <row r="10" spans="3:10" ht="18" customHeight="1" thickBot="1">
      <c r="C10" s="220"/>
      <c r="D10" s="167"/>
      <c r="E10" s="167"/>
      <c r="F10" s="22" t="s">
        <v>43</v>
      </c>
      <c r="G10" s="23" t="s">
        <v>44</v>
      </c>
      <c r="H10" s="24" t="s">
        <v>45</v>
      </c>
      <c r="I10" s="23" t="s">
        <v>46</v>
      </c>
      <c r="J10" s="223"/>
    </row>
    <row r="11" spans="3:10" s="21" customFormat="1" ht="10.5" customHeight="1" thickBot="1">
      <c r="C11" s="139" t="s">
        <v>47</v>
      </c>
      <c r="D11" s="66" t="s">
        <v>48</v>
      </c>
      <c r="E11" s="66" t="s">
        <v>49</v>
      </c>
      <c r="F11" s="66" t="s">
        <v>50</v>
      </c>
      <c r="G11" s="66" t="s">
        <v>51</v>
      </c>
      <c r="H11" s="66" t="s">
        <v>52</v>
      </c>
      <c r="I11" s="66" t="s">
        <v>53</v>
      </c>
      <c r="J11" s="140">
        <v>8</v>
      </c>
    </row>
    <row r="12" spans="3:11" ht="15.75">
      <c r="C12" s="138">
        <v>1</v>
      </c>
      <c r="D12" s="183" t="s">
        <v>54</v>
      </c>
      <c r="E12" s="183"/>
      <c r="F12" s="183"/>
      <c r="G12" s="183"/>
      <c r="H12" s="183"/>
      <c r="I12" s="183"/>
      <c r="J12" s="224"/>
      <c r="K12" s="61" t="e">
        <f>#REF!+J13</f>
        <v>#REF!</v>
      </c>
    </row>
    <row r="13" spans="2:10" ht="15">
      <c r="B13" s="56"/>
      <c r="C13" s="226" t="s">
        <v>55</v>
      </c>
      <c r="D13" s="194" t="s">
        <v>67</v>
      </c>
      <c r="E13" s="31" t="s">
        <v>29</v>
      </c>
      <c r="F13" s="145">
        <v>0</v>
      </c>
      <c r="G13" s="145">
        <v>0</v>
      </c>
      <c r="H13" s="145">
        <v>6381.777</v>
      </c>
      <c r="I13" s="146">
        <f>J13-H15-H13</f>
        <v>6063.163999999999</v>
      </c>
      <c r="J13" s="143">
        <f>12534.211-H15</f>
        <v>12489.576</v>
      </c>
    </row>
    <row r="14" spans="2:10" ht="15.75" thickBot="1">
      <c r="B14" s="56"/>
      <c r="C14" s="235"/>
      <c r="D14" s="195"/>
      <c r="E14" s="44" t="s">
        <v>30</v>
      </c>
      <c r="F14" s="45">
        <f>F13/$J$20*$J$21</f>
        <v>0</v>
      </c>
      <c r="G14" s="45">
        <f>G13/$J$20*$J$21</f>
        <v>0</v>
      </c>
      <c r="H14" s="45">
        <f>H13/$J$20*$J$21</f>
        <v>10.205974252978741</v>
      </c>
      <c r="I14" s="45">
        <f>I13/$J$20*$J$21</f>
        <v>9.696436537282263</v>
      </c>
      <c r="J14" s="46">
        <f>J13/$J$20*$J$21</f>
        <v>19.97379273619577</v>
      </c>
    </row>
    <row r="15" spans="2:10" ht="15">
      <c r="B15" s="56"/>
      <c r="C15" s="226" t="s">
        <v>66</v>
      </c>
      <c r="D15" s="152" t="s">
        <v>65</v>
      </c>
      <c r="E15" s="31" t="s">
        <v>29</v>
      </c>
      <c r="F15" s="145">
        <v>0</v>
      </c>
      <c r="G15" s="145">
        <v>0</v>
      </c>
      <c r="H15" s="145">
        <v>44.635</v>
      </c>
      <c r="I15" s="145">
        <v>0</v>
      </c>
      <c r="J15" s="43">
        <f>SUM(F15:I15)</f>
        <v>44.635</v>
      </c>
    </row>
    <row r="16" spans="2:10" ht="15">
      <c r="B16" s="56"/>
      <c r="C16" s="226"/>
      <c r="D16" s="152"/>
      <c r="E16" s="31" t="s">
        <v>30</v>
      </c>
      <c r="F16" s="33">
        <f>F15/$J$20*$J$21</f>
        <v>0</v>
      </c>
      <c r="G16" s="33">
        <f>G15/$J$20*$J$21</f>
        <v>0</v>
      </c>
      <c r="H16" s="33">
        <f>H15/$J$20*$J$21</f>
        <v>0.07138194593476176</v>
      </c>
      <c r="I16" s="33">
        <f>I15/$J$20*$J$21</f>
        <v>0</v>
      </c>
      <c r="J16" s="34">
        <f>J15/$J$20*$J$21</f>
        <v>0.07138194593476176</v>
      </c>
    </row>
    <row r="17" spans="2:10" ht="14.25">
      <c r="B17" s="56"/>
      <c r="C17" s="138" t="s">
        <v>68</v>
      </c>
      <c r="D17" s="186" t="s">
        <v>69</v>
      </c>
      <c r="E17" s="186"/>
      <c r="F17" s="186"/>
      <c r="G17" s="186"/>
      <c r="H17" s="186"/>
      <c r="I17" s="186"/>
      <c r="J17" s="187"/>
    </row>
    <row r="18" spans="2:10" ht="15">
      <c r="B18" s="56"/>
      <c r="C18" s="213" t="s">
        <v>70</v>
      </c>
      <c r="D18" s="188" t="s">
        <v>71</v>
      </c>
      <c r="E18" s="48" t="s">
        <v>29</v>
      </c>
      <c r="F18" s="174">
        <v>7600.39</v>
      </c>
      <c r="G18" s="174"/>
      <c r="H18" s="174"/>
      <c r="I18" s="174"/>
      <c r="J18" s="49">
        <f>SUM(F18:H18)</f>
        <v>7600.39</v>
      </c>
    </row>
    <row r="19" spans="2:10" ht="15.75" thickBot="1">
      <c r="B19" s="56"/>
      <c r="C19" s="214"/>
      <c r="D19" s="189"/>
      <c r="E19" s="50" t="s">
        <v>30</v>
      </c>
      <c r="F19" s="175">
        <f>F18/J20*J21</f>
        <v>12.154825317869475</v>
      </c>
      <c r="G19" s="175"/>
      <c r="H19" s="175"/>
      <c r="I19" s="175"/>
      <c r="J19" s="51">
        <f>SUM(F19:H19)</f>
        <v>12.154825317869475</v>
      </c>
    </row>
    <row r="20" spans="2:10" s="52" customFormat="1" ht="15">
      <c r="B20" s="104"/>
      <c r="C20" s="155"/>
      <c r="D20" s="157" t="s">
        <v>72</v>
      </c>
      <c r="E20" s="57" t="s">
        <v>29</v>
      </c>
      <c r="F20" s="149"/>
      <c r="G20" s="149"/>
      <c r="H20" s="149"/>
      <c r="I20" s="149"/>
      <c r="J20" s="54">
        <f>J13+J15+J18</f>
        <v>20134.601</v>
      </c>
    </row>
    <row r="21" spans="2:11" ht="15.75" thickBot="1">
      <c r="B21" s="56"/>
      <c r="C21" s="156"/>
      <c r="D21" s="158"/>
      <c r="E21" s="44" t="s">
        <v>30</v>
      </c>
      <c r="F21" s="150"/>
      <c r="G21" s="150"/>
      <c r="H21" s="150"/>
      <c r="I21" s="150"/>
      <c r="J21" s="97">
        <f>'п.3.2.4.'!K11</f>
        <v>32.2</v>
      </c>
      <c r="K21" s="1"/>
    </row>
    <row r="22" spans="3:10" ht="12.75" hidden="1">
      <c r="C22" s="21"/>
      <c r="J22" s="60" t="e">
        <f>#REF!+J14+J19</f>
        <v>#REF!</v>
      </c>
    </row>
    <row r="23" ht="12.75">
      <c r="J23" s="96" t="s">
        <v>125</v>
      </c>
    </row>
    <row r="25" ht="12.75" hidden="1">
      <c r="J25" s="59" t="s">
        <v>76</v>
      </c>
    </row>
  </sheetData>
  <sheetProtection/>
  <mergeCells count="22">
    <mergeCell ref="C18:C19"/>
    <mergeCell ref="D18:D19"/>
    <mergeCell ref="F18:I18"/>
    <mergeCell ref="F19:I19"/>
    <mergeCell ref="C20:C21"/>
    <mergeCell ref="D20:D21"/>
    <mergeCell ref="F20:I20"/>
    <mergeCell ref="F21:I21"/>
    <mergeCell ref="D12:J12"/>
    <mergeCell ref="C13:C14"/>
    <mergeCell ref="D13:D14"/>
    <mergeCell ref="C15:C16"/>
    <mergeCell ref="D15:D16"/>
    <mergeCell ref="D17:J17"/>
    <mergeCell ref="C2:J2"/>
    <mergeCell ref="C4:J4"/>
    <mergeCell ref="C5:J5"/>
    <mergeCell ref="C9:C10"/>
    <mergeCell ref="D9:D10"/>
    <mergeCell ref="E9:E10"/>
    <mergeCell ref="F9:I9"/>
    <mergeCell ref="J9:J10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Lukash</cp:lastModifiedBy>
  <cp:lastPrinted>2015-01-23T04:22:49Z</cp:lastPrinted>
  <dcterms:created xsi:type="dcterms:W3CDTF">1996-10-08T23:32:33Z</dcterms:created>
  <dcterms:modified xsi:type="dcterms:W3CDTF">2015-01-23T04:24:23Z</dcterms:modified>
  <cp:category/>
  <cp:version/>
  <cp:contentType/>
  <cp:contentStatus/>
</cp:coreProperties>
</file>