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ry\YandexDisk\РАСЧЕТНЫЕ ТАБЛИЦЫ актуал. в облаке\НВВ\Предложения на 2024 год САЙТ\"/>
    </mc:Choice>
  </mc:AlternateContent>
  <xr:revisionPtr revIDLastSave="0" documentId="8_{0579F109-E0AF-40B5-927C-74849E94B0C8}" xr6:coauthVersionLast="47" xr6:coauthVersionMax="47" xr10:uidLastSave="{00000000-0000-0000-0000-000000000000}"/>
  <bookViews>
    <workbookView xWindow="-120" yWindow="-120" windowWidth="29040" windowHeight="15840" xr2:uid="{FB24075D-BFFB-49E0-9BE2-61FA8D207701}"/>
  </bookViews>
  <sheets>
    <sheet name="Форма раскрытия информации" sheetId="1" r:id="rId1"/>
  </sheets>
  <externalReferences>
    <externalReference r:id="rId2"/>
  </externalReferences>
  <definedNames>
    <definedName name="BACE">[1]TEHSHEET!$O$21:$O$22</definedName>
    <definedName name="BASIS_INSTALL">[1]TEHSHEET!$Q$21:$Q$24</definedName>
    <definedName name="doc_list">[1]TEHSHEET!$Q$29:$Q$30</definedName>
    <definedName name="EZ_DPR">[1]TEHSHEET!$K$51:$K$52</definedName>
    <definedName name="FIRST_PERIOD_IN_LT">[1]Титульный!$H$22</definedName>
    <definedName name="FORM_INF_DISCL_vis_flags">'Форма раскрытия информации'!$A$79:$A$109</definedName>
    <definedName name="god">[1]Титульный!$H$16</definedName>
    <definedName name="GROUP_AMORT">[1]TEHSHEET!$AE$33:$AE$42</definedName>
    <definedName name="INN">[1]Титульный!$H$13</definedName>
    <definedName name="INSTALL_METHOD">[1]TEHSHEET!$P$21:$P$23</definedName>
    <definedName name="KOL_CEPEY">[1]TEHSHEET!$AE$3:$AE$4</definedName>
    <definedName name="KOL_KAB">[1]TEHSHEET!$AE$12:$AE$16</definedName>
    <definedName name="KOL_TR">[1]TEHSHEET!$Y$33:$Y$34</definedName>
    <definedName name="KOL_YACHEEK">[1]TEHSHEET!$AA$24:$AA$28</definedName>
    <definedName name="KPP">[1]Титульный!$H$14</definedName>
    <definedName name="LEVEL_VOLTAGE">[1]TEHSHEET!$N$21:$N$24</definedName>
    <definedName name="LIST_SOB">[1]TEHSHEET!$K$56:$K$61</definedName>
    <definedName name="logic">[1]TEHSHEET!$O$10:$O$11</definedName>
    <definedName name="METOD_RASCHETA_TARIFA">[1]TEHSHEET!$T$12:$T$18</definedName>
    <definedName name="MONTH_LIST">[1]TEHSHEET!$E$17:$E$28</definedName>
    <definedName name="napr_tr_C6">[1]TEHSHEET!$W$33:$W$38</definedName>
    <definedName name="napr_tr_C7">[1]TEHSHEET!$W$49:$W$50</definedName>
    <definedName name="napr_tr_C8">[1]TEHSHEET!$W$63:$W$67</definedName>
    <definedName name="ORG">[1]Титульный!$H$9</definedName>
    <definedName name="P1_4_1_EE_1_TOTAL">'[1]П1.4'!$X$14</definedName>
    <definedName name="P1_4_1_EE_2_TOTAL">'[1]П1.4'!$AM$14</definedName>
    <definedName name="P1_5_1_POWER_2_TOTAL">'[1]П1.5'!$AM$14</definedName>
    <definedName name="PERIOD_IN_LT">[1]Титульный!$H$28</definedName>
    <definedName name="PERIOD_LENGTH">[1]Титульный!$H$24</definedName>
    <definedName name="PROVOD">[1]TEHSHEET!$AA$3:$AA$6</definedName>
    <definedName name="REGION">[1]TEHSHEET!$A$2:$A$28</definedName>
    <definedName name="region_name">[1]Титульный!$H$5</definedName>
    <definedName name="REGION_TARIFF_LIST">[1]Настройка!$C$17:$C$40</definedName>
    <definedName name="REGION_TARIFF_LIST_FLAGS">[1]Настройка!$D$17:$D$40</definedName>
    <definedName name="REGULATION_METHODS">[1]Титульный!$H$18</definedName>
    <definedName name="REPORT_OWNER">[1]Титульный!$H$7</definedName>
    <definedName name="SECHENIE_PROVOD">[1]TEHSHEET!$AC$3:$AC$8</definedName>
    <definedName name="SECHENIE_PROVOD_KL">[1]TEHSHEET!$AC$12:$AC$20</definedName>
    <definedName name="SHEET_TITLE_LOCKED_DATA">[1]Титульный!$H$5:$H$14,[1]Титульный!$H$31:$H$38</definedName>
    <definedName name="SOURCE_DEVICE">[1]TEHSHEET!$P$29:$P$32</definedName>
    <definedName name="SPOSOB_PROKLADKI">[1]TEHSHEET!$W$12:$W$18</definedName>
    <definedName name="STATUS_CONTRACT_REESTR">[1]TEHSHEET!$Q$3:$Q$5</definedName>
    <definedName name="TOK">[1]TEHSHEET!$Y$24:$Y$28</definedName>
    <definedName name="tr_power_С6">[1]TEHSHEET!$AA$33:$AA$45</definedName>
    <definedName name="tr_power_С7">[1]TEHSHEET!$AA$49:$AA$60</definedName>
    <definedName name="tr_power_С8">[1]TEHSHEET!$AA$63:$AA$72</definedName>
    <definedName name="TYPE_CUSTOMERS">[1]TEHSHEET!$P$10:$P$13</definedName>
    <definedName name="TYPE_DEVICE">[1]TEHSHEET!$O$29:$O$32</definedName>
    <definedName name="TYPE_DOC_RENT">[1]TEHSHEET!$O$3:$O$4</definedName>
    <definedName name="TYPE_DOC_RENT2">[1]TEHSHEET!$O$3:$O$8</definedName>
    <definedName name="TYPE_IZOL">[1]TEHSHEET!$AA$12:$AA$13</definedName>
    <definedName name="TYPE_KOTEL">[1]TEHSHEET!$T$3:$T$5</definedName>
    <definedName name="TYPE_OBJECT">[1]TEHSHEET!$N$29:$N$33</definedName>
    <definedName name="TYPE_OBOR">[1]TEHSHEET!$W$24:$W$29</definedName>
    <definedName name="TYPE_OPOR">[1]TEHSHEET!$W$3:$W$5</definedName>
    <definedName name="TYPE_PROVOD_KL">[1]TEHSHEET!$Y$12:$Y$13</definedName>
    <definedName name="TYPE_PROVODA">[1]TEHSHEET!$Y$3:$Y$4</definedName>
    <definedName name="TYPE_RENT_DOG">[1]TEHSHEET!$R$3:$R$4</definedName>
    <definedName name="TYPE_С6">[1]TEHSHEET!$AC$33:$AC$36</definedName>
    <definedName name="TYPE_С7">[1]TEHSHEET!$AC$49:$AC$50</definedName>
    <definedName name="TYPE_С8.1">[1]TEHSHEET!$W$76:$W$77</definedName>
    <definedName name="TYPE2_С8.1">[1]TEHSHEET!$Y$76:$Y$78</definedName>
    <definedName name="YES_NO">[1]TEHSHEET!$E$13:$E$14</definedName>
    <definedName name="_xlnm.Print_Area" localSheetId="0">'Форма раскрытия информации'!$G$73:$O$132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1" l="1"/>
  <c r="A108" i="1"/>
  <c r="A107" i="1"/>
  <c r="A106" i="1"/>
  <c r="O105" i="1"/>
  <c r="N105" i="1"/>
  <c r="M105" i="1"/>
  <c r="L105" i="1"/>
  <c r="K105" i="1"/>
  <c r="J105" i="1"/>
  <c r="A105" i="1"/>
  <c r="O104" i="1"/>
  <c r="N104" i="1"/>
  <c r="A104" i="1"/>
  <c r="O103" i="1"/>
  <c r="N103" i="1"/>
  <c r="M103" i="1"/>
  <c r="L103" i="1"/>
  <c r="J103" i="1"/>
  <c r="K103" i="1" s="1"/>
  <c r="A103" i="1"/>
  <c r="A102" i="1"/>
  <c r="O101" i="1"/>
  <c r="N101" i="1"/>
  <c r="A101" i="1"/>
  <c r="O100" i="1"/>
  <c r="N100" i="1"/>
  <c r="A100" i="1"/>
  <c r="O99" i="1"/>
  <c r="N99" i="1"/>
  <c r="A99" i="1"/>
  <c r="A98" i="1"/>
  <c r="O97" i="1"/>
  <c r="N97" i="1"/>
  <c r="A97" i="1"/>
  <c r="O96" i="1"/>
  <c r="N96" i="1"/>
  <c r="A96" i="1"/>
  <c r="O95" i="1"/>
  <c r="N95" i="1"/>
  <c r="A95" i="1"/>
  <c r="A94" i="1"/>
  <c r="O93" i="1"/>
  <c r="N93" i="1"/>
  <c r="A93" i="1"/>
  <c r="O92" i="1"/>
  <c r="N92" i="1"/>
  <c r="A92" i="1"/>
  <c r="O91" i="1"/>
  <c r="N91" i="1"/>
  <c r="A91" i="1"/>
  <c r="A90" i="1"/>
  <c r="O89" i="1"/>
  <c r="N89" i="1"/>
  <c r="A89" i="1"/>
  <c r="O88" i="1"/>
  <c r="N88" i="1"/>
  <c r="A88" i="1"/>
  <c r="O87" i="1"/>
  <c r="N87" i="1"/>
  <c r="A87" i="1"/>
  <c r="A86" i="1"/>
  <c r="O85" i="1"/>
  <c r="N85" i="1"/>
  <c r="A85" i="1"/>
  <c r="O84" i="1"/>
  <c r="N84" i="1"/>
  <c r="A84" i="1"/>
  <c r="O83" i="1"/>
  <c r="N83" i="1"/>
  <c r="A83" i="1"/>
  <c r="A82" i="1"/>
  <c r="O81" i="1"/>
  <c r="N81" i="1"/>
  <c r="A81" i="1"/>
  <c r="O80" i="1"/>
  <c r="N80" i="1"/>
  <c r="A80" i="1"/>
  <c r="O79" i="1"/>
  <c r="N79" i="1"/>
  <c r="A79" i="1"/>
  <c r="J68" i="1"/>
  <c r="K67" i="1"/>
  <c r="L67" i="1" s="1"/>
  <c r="J67" i="1"/>
  <c r="K65" i="1"/>
  <c r="J65" i="1"/>
  <c r="K64" i="1"/>
  <c r="J64" i="1"/>
  <c r="L62" i="1"/>
  <c r="K62" i="1"/>
  <c r="J62" i="1"/>
  <c r="L61" i="1"/>
  <c r="K61" i="1"/>
  <c r="J61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2" i="1"/>
  <c r="K52" i="1"/>
  <c r="J52" i="1"/>
  <c r="L51" i="1"/>
  <c r="K51" i="1"/>
  <c r="J51" i="1"/>
  <c r="L49" i="1"/>
  <c r="K49" i="1"/>
  <c r="J49" i="1"/>
  <c r="L48" i="1"/>
  <c r="L47" i="1"/>
  <c r="K47" i="1"/>
  <c r="J47" i="1"/>
  <c r="L46" i="1"/>
  <c r="K46" i="1"/>
  <c r="J46" i="1"/>
  <c r="L42" i="1"/>
  <c r="K42" i="1"/>
  <c r="J42" i="1"/>
  <c r="J41" i="1"/>
  <c r="J40" i="1"/>
  <c r="L39" i="1"/>
  <c r="L44" i="1" s="1"/>
  <c r="K39" i="1"/>
  <c r="K44" i="1" s="1"/>
  <c r="J39" i="1"/>
  <c r="J44" i="1" s="1"/>
  <c r="I29" i="1"/>
  <c r="I28" i="1"/>
  <c r="I27" i="1"/>
  <c r="I26" i="1"/>
  <c r="I25" i="1"/>
  <c r="I24" i="1"/>
  <c r="I23" i="1"/>
  <c r="I22" i="1"/>
  <c r="I20" i="1"/>
  <c r="G13" i="1"/>
  <c r="G10" i="1"/>
  <c r="A1" i="1"/>
</calcChain>
</file>

<file path=xl/sharedStrings.xml><?xml version="1.0" encoding="utf-8"?>
<sst xmlns="http://schemas.openxmlformats.org/spreadsheetml/2006/main" count="241" uniqueCount="118">
  <si>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</si>
  <si>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</si>
  <si>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</si>
  <si>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</si>
  <si>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</si>
  <si>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</si>
  <si>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</si>
  <si>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</si>
  <si>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</si>
  <si>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</si>
  <si>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</si>
  <si>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</si>
  <si>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</si>
  <si>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</si>
  <si>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</si>
  <si>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</si>
  <si>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</si>
  <si>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</si>
  <si>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</si>
  <si>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утвержденные_x000D_
на базовый_x000D_
период *</t>
  </si>
  <si>
    <t>Предложения_x000D_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</si>
  <si>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</si>
  <si>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</si>
  <si>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</si>
  <si>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</si>
  <si>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</si>
  <si>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</si>
  <si>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</si>
  <si>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</si>
  <si>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</si>
  <si>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</si>
  <si>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</si>
  <si>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</si>
  <si>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</si>
  <si>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</si>
  <si>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</si>
  <si>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</si>
  <si>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</si>
  <si>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</si>
  <si>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</si>
  <si>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</si>
  <si>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</si>
  <si>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</si>
  <si>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</si>
  <si>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</si>
  <si>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</si>
  <si>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</si>
  <si>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</si>
  <si>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</si>
  <si>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</si>
  <si>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</si>
  <si>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</si>
  <si>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Программа энергосбережения и повышения энергетической эффективности АО "Магаданэлектросеть" на 2023-2025гг утверждена 14.03.2022г.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</si>
  <si>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</si>
  <si>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</si>
  <si>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</si>
  <si>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&lt;****&gt;;_x000D_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</si>
  <si>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</si>
  <si>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</si>
  <si>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</si>
  <si>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</si>
  <si>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</si>
  <si>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</si>
  <si>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</si>
  <si>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</si>
  <si>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</si>
  <si>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</si>
  <si>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</si>
  <si>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</si>
  <si>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</si>
  <si>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</si>
  <si>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</si>
  <si>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ДЦиТ приказ № 4/2019-/ИП от 31.10.2019г размещено на сайте https://deptarif.49gov.ru/activities/control/investment_programs/  Проект внесения изменений в инвестицинной программу на 2020-2022 гг направлен на согласование  в ДЦиТ и размещен на сайте https://deptarif.49gov.ru/activities/control/investment_programs/</t>
  </si>
  <si>
    <t xml:space="preserve"> ДЦиТ приказ №1/2022-ИП от 31.10.2022г.размещен на сайте https://deptarif.49gov.ru/documents/one/index.php?id=45409размещено на сайте https://deptarif.49gov.ru/activities/control/investment_programs/ Проект ИП АО "Магаданэлектросеть" на период 2023-2025 гг. Согласован :https://deptarif.49gov.ru/common/upload/16/editor/file/doc_print.pdf Заключение МИНВОСТОКРАЗВИТИЕ 08.04.2022г.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</si>
  <si>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</si>
  <si>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</si>
  <si>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</si>
  <si>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</si>
  <si>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</si>
  <si>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</si>
  <si>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</si>
  <si>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</si>
  <si>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</si>
  <si>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</si>
  <si>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</si>
  <si>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</si>
  <si>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</si>
  <si>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</si>
  <si>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</si>
  <si>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</si>
  <si>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 xml:space="preserve">Отраслевое тарифное соглашение в жилищно-коммунальном хозяйстве Российской Федерации на 2017 - 2019 годы  (утв.Общероссийским отраслевым объединением работодателей сферы жизнеобеспечения,  Общероссийским профсоюзом работников жизнеобеспечения 28.12.2016, рег.номер 22/17-19) (ред. от 27.02.2018) Индексация № 24- АК/2019 от 14.03.2019г  Индексация от 2 декабря 2021 г. NN 01/172, 287-АК/2021 </t>
  </si>
  <si>
    <t>Отраслевое тарифное соглашение в жилищно-коммунальном хозяйстве Российской Федерации на 2023 - 2025 годы (г.Москва, 5 декабря 2022 г.) зарегистрированым в Роструде 19 декабря 2022 г.регистрационный N 22/23-25 (прошло уведомительную регистрацию в Федеральной службе по труду и занятости (рег.номер 12/23-25 от 07 июня 2022 года)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</si>
  <si>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</si>
  <si>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</si>
  <si>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</si>
  <si>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</si>
  <si>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</si>
  <si>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</si>
  <si>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</si>
  <si>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</si>
  <si>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</si>
  <si>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</si>
  <si>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</si>
  <si>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</si>
  <si>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</si>
  <si>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</si>
  <si>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</si>
  <si>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</si>
  <si>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</si>
  <si>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Дифференцированные ставки (если не заполняется, то можно скрыть)</t>
  </si>
  <si>
    <t>ставка на содержание сетей на диапазоне напряжения ВН</t>
  </si>
  <si>
    <t>ставка на содержание сетей на диапазоне напряжения СН1</t>
  </si>
  <si>
    <t>ставка на содержание сетей на диапазоне напряжения СН2</t>
  </si>
  <si>
    <t>ставка на содержание сетей на диапазоне напряжения НН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</si>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</sst>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sz val="9"/>
      <color rgb="FFFF0000"/>
      <name val="Tahoma"/>
      <family val="2"/>
      <charset val="204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D7EAD3"/>
      </patternFill>
    </fill>
    <fill>
      <patternFill patternType="solid">
        <fgColor rgb="FFD2D2D2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58">
    <xf numFmtId="0" fontId="0" fillId="0" borderId="0" applyFill="0" applyBorder="0">
      <alignment vertical="top"/>
    </xf>
    <xf numFmtId="0" fontId="1" fillId="0" borderId="0" applyFill="0" applyBorder="0"/>
    <xf numFmtId="0" fontId="2" fillId="0" borderId="0" applyFill="0" applyBorder="0">
      <alignment horizontal="center"/>
    </xf>
    <xf numFmtId="0" fontId="2" fillId="0" borderId="1" applyFill="0">
      <alignment horizontal="center" vertical="center"/>
    </xf>
    <xf numFmtId="0" fontId="2" fillId="0" borderId="2" applyFill="0">
      <alignment horizontal="left" vertical="center" indent="1"/>
    </xf>
    <xf numFmtId="0" fontId="3" fillId="0" borderId="3" applyFill="0">
      <alignment horizontal="left" vertical="center" indent="1"/>
    </xf>
    <xf numFmtId="0" fontId="3" fillId="2" borderId="4">
      <alignment horizontal="left" vertical="center" indent="1"/>
      <protection locked="0"/>
    </xf>
    <xf numFmtId="0" fontId="3" fillId="2" borderId="5">
      <alignment horizontal="left" vertical="center" indent="1"/>
      <protection locked="0"/>
    </xf>
    <xf numFmtId="0" fontId="3" fillId="2" borderId="6">
      <alignment horizontal="left" vertical="center" indent="1"/>
      <protection locked="0"/>
    </xf>
    <xf numFmtId="0" fontId="3" fillId="2" borderId="7">
      <alignment horizontal="left" vertical="center" indent="1"/>
      <protection locked="0"/>
    </xf>
    <xf numFmtId="0" fontId="3" fillId="2" borderId="8">
      <alignment horizontal="left" vertical="center" indent="1"/>
      <protection locked="0"/>
    </xf>
    <xf numFmtId="0" fontId="3" fillId="2" borderId="9">
      <alignment horizontal="left" vertical="center" indent="1"/>
      <protection locked="0"/>
    </xf>
    <xf numFmtId="0" fontId="3" fillId="3" borderId="3">
      <alignment horizontal="left" vertical="center" indent="1"/>
    </xf>
    <xf numFmtId="0" fontId="3" fillId="2" borderId="10">
      <alignment horizontal="left" vertical="center" wrapText="1" indent="1"/>
      <protection locked="0"/>
    </xf>
    <xf numFmtId="0" fontId="3" fillId="2" borderId="2">
      <alignment horizontal="left" vertical="center" wrapText="1" indent="1"/>
      <protection locked="0"/>
    </xf>
    <xf numFmtId="0" fontId="3" fillId="2" borderId="11">
      <alignment horizontal="left" vertical="center" wrapText="1" indent="1"/>
      <protection locked="0"/>
    </xf>
    <xf numFmtId="0" fontId="3" fillId="3" borderId="10">
      <alignment horizontal="left" vertical="center" indent="1"/>
    </xf>
    <xf numFmtId="0" fontId="3" fillId="3" borderId="2">
      <alignment horizontal="left" vertical="center" indent="1"/>
    </xf>
    <xf numFmtId="0" fontId="3" fillId="3" borderId="11">
      <alignment horizontal="left" vertical="center" indent="1"/>
    </xf>
    <xf numFmtId="0" fontId="3" fillId="2" borderId="10">
      <alignment horizontal="left" vertical="center" indent="1"/>
      <protection locked="0"/>
    </xf>
    <xf numFmtId="0" fontId="3" fillId="2" borderId="2">
      <alignment horizontal="left" vertical="center" indent="1"/>
      <protection locked="0"/>
    </xf>
    <xf numFmtId="0" fontId="3" fillId="2" borderId="11">
      <alignment horizontal="left" vertical="center" indent="1"/>
      <protection locked="0"/>
    </xf>
    <xf numFmtId="49" fontId="3" fillId="0" borderId="3" applyFill="0">
      <alignment horizontal="left" vertical="center" indent="1"/>
    </xf>
    <xf numFmtId="4" fontId="3" fillId="3" borderId="3">
      <alignment horizontal="left" vertical="center" indent="1"/>
    </xf>
    <xf numFmtId="0" fontId="3" fillId="0" borderId="3" applyFill="0">
      <alignment horizontal="center" vertical="center" wrapText="1"/>
    </xf>
    <xf numFmtId="0" fontId="3" fillId="4" borderId="12">
      <alignment horizontal="left" vertical="center" wrapText="1"/>
    </xf>
    <xf numFmtId="0" fontId="3" fillId="4" borderId="10">
      <alignment horizontal="center" vertical="center" wrapText="1"/>
    </xf>
    <xf numFmtId="0" fontId="3" fillId="4" borderId="2">
      <alignment vertical="center" wrapText="1"/>
    </xf>
    <xf numFmtId="0" fontId="3" fillId="4" borderId="11">
      <alignment vertical="center" wrapText="1"/>
    </xf>
    <xf numFmtId="0" fontId="3" fillId="0" borderId="13" applyFill="0">
      <alignment horizontal="center" vertical="center" wrapText="1"/>
    </xf>
    <xf numFmtId="0" fontId="3" fillId="0" borderId="13" applyFill="0">
      <alignment horizontal="left" vertical="center" wrapText="1" indent="1"/>
    </xf>
    <xf numFmtId="4" fontId="3" fillId="2" borderId="13">
      <alignment horizontal="right" vertical="center"/>
      <protection locked="0"/>
    </xf>
    <xf numFmtId="0" fontId="3" fillId="0" borderId="3" applyFill="0">
      <alignment horizontal="left" vertical="center" wrapText="1" indent="1"/>
    </xf>
    <xf numFmtId="0" fontId="3" fillId="4" borderId="2">
      <alignment horizontal="center" vertical="center" wrapText="1"/>
    </xf>
    <xf numFmtId="10" fontId="3" fillId="2" borderId="3">
      <alignment horizontal="right" vertical="center"/>
      <protection locked="0"/>
    </xf>
    <xf numFmtId="0" fontId="3" fillId="0" borderId="3" applyFill="0">
      <alignment horizontal="left" vertical="top" wrapText="1" indent="1"/>
    </xf>
    <xf numFmtId="4" fontId="3" fillId="2" borderId="3">
      <alignment horizontal="right" vertical="center"/>
      <protection locked="0"/>
    </xf>
    <xf numFmtId="49" fontId="3" fillId="2" borderId="3">
      <alignment horizontal="right" vertical="center" wrapText="1"/>
      <protection locked="0"/>
    </xf>
    <xf numFmtId="0" fontId="3" fillId="0" borderId="3" applyFill="0">
      <alignment horizontal="left" vertical="center" wrapText="1"/>
    </xf>
    <xf numFmtId="0" fontId="2" fillId="0" borderId="3" applyFill="0"/>
    <xf numFmtId="0" fontId="3" fillId="0" borderId="3" applyFill="0">
      <alignment horizontal="left" vertical="center" wrapText="1" indent="2"/>
    </xf>
    <xf numFmtId="4" fontId="3" fillId="3" borderId="3">
      <alignment horizontal="right" vertical="center"/>
    </xf>
    <xf numFmtId="49" fontId="3" fillId="0" borderId="3" applyFill="0">
      <alignment horizontal="center" vertical="center" wrapText="1"/>
    </xf>
    <xf numFmtId="49" fontId="3" fillId="0" borderId="3" applyFill="0">
      <alignment horizontal="left" vertical="top" wrapText="1" indent="1"/>
    </xf>
    <xf numFmtId="0" fontId="3" fillId="4" borderId="2">
      <alignment horizontal="left" vertical="center" wrapText="1" indent="1"/>
    </xf>
    <xf numFmtId="0" fontId="2" fillId="0" borderId="3" applyFill="0">
      <alignment horizontal="center" vertical="center"/>
    </xf>
    <xf numFmtId="0" fontId="2" fillId="0" borderId="3" applyFill="0">
      <alignment horizontal="center" vertical="center" wrapText="1"/>
    </xf>
    <xf numFmtId="0" fontId="3" fillId="4" borderId="10">
      <alignment horizontal="left" vertical="center" wrapText="1"/>
    </xf>
    <xf numFmtId="0" fontId="3" fillId="4" borderId="2">
      <alignment horizontal="left" vertical="center" wrapText="1"/>
    </xf>
    <xf numFmtId="0" fontId="2" fillId="0" borderId="0" applyFill="0" applyBorder="0"/>
    <xf numFmtId="49" fontId="3" fillId="0" borderId="14" applyFill="0">
      <alignment horizontal="center" vertical="center" wrapText="1"/>
    </xf>
    <xf numFmtId="0" fontId="3" fillId="0" borderId="14" applyFill="0">
      <alignment horizontal="left" vertical="center" wrapText="1" indent="1"/>
    </xf>
    <xf numFmtId="0" fontId="3" fillId="0" borderId="14" applyFill="0">
      <alignment horizontal="center" vertical="center" wrapText="1"/>
    </xf>
    <xf numFmtId="4" fontId="3" fillId="2" borderId="14">
      <alignment horizontal="right" vertical="center"/>
      <protection locked="0"/>
    </xf>
    <xf numFmtId="0" fontId="3" fillId="4" borderId="11">
      <alignment horizontal="center" vertical="center" wrapText="1"/>
    </xf>
    <xf numFmtId="4" fontId="3" fillId="2" borderId="11">
      <alignment horizontal="right" vertical="center"/>
      <protection locked="0"/>
    </xf>
    <xf numFmtId="0" fontId="3" fillId="0" borderId="0" applyFill="0" applyBorder="0"/>
    <xf numFmtId="0" fontId="2" fillId="0" borderId="0" applyFill="0" applyBorder="0">
      <alignment horizontal="left" vertical="center"/>
    </xf>
  </cellStyleXfs>
  <cellXfs count="74">
    <xf numFmtId="0" fontId="0" fillId="0" borderId="0" xfId="0">
      <alignment vertical="top"/>
    </xf>
    <xf numFmtId="0" fontId="1" fillId="0" borderId="0" xfId="1"/>
    <xf numFmtId="0" fontId="2" fillId="0" borderId="0" xfId="2">
      <alignment horizontal="center"/>
    </xf>
    <xf numFmtId="0" fontId="0" fillId="0" borderId="0" xfId="0">
      <alignment vertical="top"/>
    </xf>
    <xf numFmtId="0" fontId="2" fillId="0" borderId="1" xfId="3">
      <alignment horizontal="center" vertical="center"/>
    </xf>
    <xf numFmtId="0" fontId="2" fillId="0" borderId="2" xfId="4">
      <alignment horizontal="left" vertical="center" indent="1"/>
    </xf>
    <xf numFmtId="0" fontId="3" fillId="0" borderId="3" xfId="5">
      <alignment horizontal="left" vertical="center" indent="1"/>
    </xf>
    <xf numFmtId="0" fontId="3" fillId="2" borderId="4" xfId="6">
      <alignment horizontal="left" vertical="center" indent="1"/>
      <protection locked="0"/>
    </xf>
    <xf numFmtId="0" fontId="3" fillId="2" borderId="5" xfId="7">
      <alignment horizontal="left" vertical="center" indent="1"/>
      <protection locked="0"/>
    </xf>
    <xf numFmtId="0" fontId="3" fillId="2" borderId="6" xfId="8">
      <alignment horizontal="left" vertical="center" indent="1"/>
      <protection locked="0"/>
    </xf>
    <xf numFmtId="0" fontId="3" fillId="2" borderId="7" xfId="9">
      <alignment horizontal="left" vertical="center" indent="1"/>
      <protection locked="0"/>
    </xf>
    <xf numFmtId="0" fontId="3" fillId="2" borderId="8" xfId="10">
      <alignment horizontal="left" vertical="center" indent="1"/>
      <protection locked="0"/>
    </xf>
    <xf numFmtId="0" fontId="3" fillId="2" borderId="9" xfId="11">
      <alignment horizontal="left" vertical="center" indent="1"/>
      <protection locked="0"/>
    </xf>
    <xf numFmtId="0" fontId="3" fillId="3" borderId="3" xfId="12">
      <alignment horizontal="left" vertical="center" indent="1"/>
    </xf>
    <xf numFmtId="0" fontId="3" fillId="2" borderId="10" xfId="13">
      <alignment horizontal="left" vertical="center" wrapText="1" indent="1"/>
      <protection locked="0"/>
    </xf>
    <xf numFmtId="0" fontId="3" fillId="2" borderId="2" xfId="14">
      <alignment horizontal="left" vertical="center" wrapText="1" indent="1"/>
      <protection locked="0"/>
    </xf>
    <xf numFmtId="0" fontId="3" fillId="2" borderId="11" xfId="15">
      <alignment horizontal="left" vertical="center" wrapText="1" indent="1"/>
      <protection locked="0"/>
    </xf>
    <xf numFmtId="0" fontId="3" fillId="3" borderId="10" xfId="16">
      <alignment horizontal="left" vertical="center" indent="1"/>
    </xf>
    <xf numFmtId="0" fontId="3" fillId="3" borderId="2" xfId="17">
      <alignment horizontal="left" vertical="center" indent="1"/>
    </xf>
    <xf numFmtId="0" fontId="3" fillId="3" borderId="11" xfId="18">
      <alignment horizontal="left" vertical="center" indent="1"/>
    </xf>
    <xf numFmtId="0" fontId="3" fillId="2" borderId="10" xfId="19">
      <alignment horizontal="left" vertical="center" indent="1"/>
      <protection locked="0"/>
    </xf>
    <xf numFmtId="0" fontId="3" fillId="2" borderId="2" xfId="20">
      <alignment horizontal="left" vertical="center" indent="1"/>
      <protection locked="0"/>
    </xf>
    <xf numFmtId="0" fontId="3" fillId="2" borderId="11" xfId="21">
      <alignment horizontal="left" vertical="center" indent="1"/>
      <protection locked="0"/>
    </xf>
    <xf numFmtId="49" fontId="3" fillId="0" borderId="3" xfId="22">
      <alignment horizontal="left" vertical="center" indent="1"/>
    </xf>
    <xf numFmtId="4" fontId="3" fillId="3" borderId="3" xfId="23">
      <alignment horizontal="left" vertical="center" indent="1"/>
    </xf>
    <xf numFmtId="0" fontId="3" fillId="0" borderId="3" xfId="24">
      <alignment horizontal="center" vertical="center" wrapText="1"/>
    </xf>
    <xf numFmtId="0" fontId="3" fillId="0" borderId="3" xfId="24">
      <alignment horizontal="center" vertical="center" wrapText="1"/>
    </xf>
    <xf numFmtId="0" fontId="3" fillId="4" borderId="12" xfId="25">
      <alignment horizontal="left" vertical="center" wrapText="1"/>
    </xf>
    <xf numFmtId="0" fontId="3" fillId="4" borderId="10" xfId="26">
      <alignment horizontal="center" vertical="center" wrapText="1"/>
    </xf>
    <xf numFmtId="0" fontId="3" fillId="4" borderId="2" xfId="27">
      <alignment vertical="center" wrapText="1"/>
    </xf>
    <xf numFmtId="0" fontId="3" fillId="4" borderId="11" xfId="28">
      <alignment vertical="center" wrapText="1"/>
    </xf>
    <xf numFmtId="0" fontId="3" fillId="0" borderId="13" xfId="29">
      <alignment horizontal="center" vertical="center" wrapText="1"/>
    </xf>
    <xf numFmtId="0" fontId="3" fillId="0" borderId="13" xfId="30">
      <alignment horizontal="left" vertical="center" wrapText="1" indent="1"/>
    </xf>
    <xf numFmtId="4" fontId="3" fillId="2" borderId="13" xfId="31">
      <alignment horizontal="right" vertical="center"/>
      <protection locked="0"/>
    </xf>
    <xf numFmtId="0" fontId="3" fillId="0" borderId="3" xfId="32">
      <alignment horizontal="left" vertical="center" wrapText="1" indent="1"/>
    </xf>
    <xf numFmtId="0" fontId="3" fillId="4" borderId="2" xfId="33">
      <alignment horizontal="center" vertical="center" wrapText="1"/>
    </xf>
    <xf numFmtId="10" fontId="3" fillId="2" borderId="3" xfId="34">
      <alignment horizontal="right" vertical="center"/>
      <protection locked="0"/>
    </xf>
    <xf numFmtId="0" fontId="3" fillId="0" borderId="3" xfId="35">
      <alignment horizontal="left" vertical="top" wrapText="1" indent="1"/>
    </xf>
    <xf numFmtId="4" fontId="3" fillId="2" borderId="3" xfId="36">
      <alignment horizontal="right" vertical="center"/>
      <protection locked="0"/>
    </xf>
    <xf numFmtId="49" fontId="3" fillId="2" borderId="3" xfId="37">
      <alignment horizontal="right" vertical="center" wrapText="1"/>
      <protection locked="0"/>
    </xf>
    <xf numFmtId="0" fontId="3" fillId="0" borderId="3" xfId="38">
      <alignment horizontal="left" vertical="center" wrapText="1"/>
    </xf>
    <xf numFmtId="0" fontId="2" fillId="0" borderId="3" xfId="39"/>
    <xf numFmtId="0" fontId="3" fillId="0" borderId="3" xfId="40">
      <alignment horizontal="left" vertical="center" wrapText="1" indent="2"/>
    </xf>
    <xf numFmtId="4" fontId="3" fillId="3" borderId="3" xfId="41">
      <alignment horizontal="right" vertical="center"/>
    </xf>
    <xf numFmtId="49" fontId="3" fillId="0" borderId="3" xfId="42">
      <alignment horizontal="center" vertical="center" wrapText="1"/>
    </xf>
    <xf numFmtId="49" fontId="3" fillId="0" borderId="3" xfId="43">
      <alignment horizontal="left" vertical="top" wrapText="1" indent="1"/>
    </xf>
    <xf numFmtId="0" fontId="3" fillId="4" borderId="2" xfId="44">
      <alignment horizontal="left" vertical="center" wrapText="1" indent="1"/>
    </xf>
    <xf numFmtId="0" fontId="2" fillId="0" borderId="3" xfId="45">
      <alignment horizontal="center" vertical="center"/>
    </xf>
    <xf numFmtId="0" fontId="2" fillId="0" borderId="3" xfId="46">
      <alignment horizontal="center" vertical="center" wrapText="1"/>
    </xf>
    <xf numFmtId="0" fontId="3" fillId="4" borderId="10" xfId="47">
      <alignment horizontal="left" vertical="center" wrapText="1"/>
    </xf>
    <xf numFmtId="0" fontId="3" fillId="4" borderId="2" xfId="48">
      <alignment horizontal="left" vertical="center" wrapText="1"/>
    </xf>
    <xf numFmtId="0" fontId="2" fillId="0" borderId="0" xfId="49"/>
    <xf numFmtId="49" fontId="3" fillId="0" borderId="14" xfId="50">
      <alignment horizontal="center" vertical="center" wrapText="1"/>
    </xf>
    <xf numFmtId="0" fontId="3" fillId="0" borderId="14" xfId="51">
      <alignment horizontal="left" vertical="center" wrapText="1" indent="1"/>
    </xf>
    <xf numFmtId="0" fontId="3" fillId="0" borderId="14" xfId="52">
      <alignment horizontal="center" vertical="center" wrapText="1"/>
    </xf>
    <xf numFmtId="4" fontId="3" fillId="2" borderId="14" xfId="53">
      <alignment horizontal="right" vertical="center"/>
      <protection locked="0"/>
    </xf>
    <xf numFmtId="0" fontId="3" fillId="4" borderId="11" xfId="54">
      <alignment horizontal="center" vertical="center" wrapText="1"/>
    </xf>
    <xf numFmtId="4" fontId="3" fillId="2" borderId="11" xfId="55">
      <alignment horizontal="right" vertical="center"/>
      <protection locked="0"/>
    </xf>
    <xf numFmtId="0" fontId="3" fillId="0" borderId="0" xfId="56"/>
    <xf numFmtId="0" fontId="3" fillId="0" borderId="0" xfId="0" applyFont="1" applyAlignment="1"/>
    <xf numFmtId="0" fontId="4" fillId="0" borderId="0" xfId="0" applyFont="1">
      <alignment vertical="top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right" vertical="center"/>
      <protection locked="0"/>
    </xf>
    <xf numFmtId="0" fontId="3" fillId="5" borderId="2" xfId="0" applyFont="1" applyFill="1" applyBorder="1" applyAlignment="1">
      <alignment vertical="center" wrapText="1"/>
    </xf>
    <xf numFmtId="0" fontId="2" fillId="0" borderId="0" xfId="57">
      <alignment horizontal="left" vertical="center"/>
    </xf>
  </cellXfs>
  <cellStyles count="58">
    <cellStyle name="s1138" xfId="2" xr:uid="{0C271B10-9944-43D1-8DF1-584BC1F6C37B}"/>
    <cellStyle name="s1227" xfId="30" xr:uid="{59508F44-483F-4BDF-8D25-42615B19B3F6}"/>
    <cellStyle name="s1341" xfId="1" xr:uid="{A721AA61-60E4-445B-8021-D2EF52BDF4A5}"/>
    <cellStyle name="s1342" xfId="3" xr:uid="{4F9BC6D9-186B-4989-B051-8247000731BB}"/>
    <cellStyle name="s1343" xfId="4" xr:uid="{E8046BE2-6CF9-4206-9F13-5EF7C4814191}"/>
    <cellStyle name="s1344" xfId="5" xr:uid="{69789EB6-B01D-48D1-82FC-CA5B2E4039F0}"/>
    <cellStyle name="s1345" xfId="6" xr:uid="{6498C32A-D719-4B04-92DF-E198736A4577}"/>
    <cellStyle name="s1346" xfId="7" xr:uid="{7DB366E8-D386-4279-94B5-CDD66CB52791}"/>
    <cellStyle name="s1347" xfId="8" xr:uid="{6800CA97-9004-426C-A912-5095D84F0841}"/>
    <cellStyle name="s1348" xfId="9" xr:uid="{B109DB18-670B-41C9-AB24-95D6426CFE71}"/>
    <cellStyle name="s1349" xfId="10" xr:uid="{3B9C4B58-3B75-48C4-A0C0-08682CC5FCC1}"/>
    <cellStyle name="s1350" xfId="11" xr:uid="{4428D192-B4A9-498B-ADBD-58D8725896F5}"/>
    <cellStyle name="s1351" xfId="12" xr:uid="{BABD7EAD-E020-4A05-BB45-C0503B8C4101}"/>
    <cellStyle name="s1352" xfId="13" xr:uid="{376749AE-C5D6-4D76-AEE9-B0E5FEE1FA74}"/>
    <cellStyle name="s1353" xfId="14" xr:uid="{D076959E-8FD6-4CCA-BCCD-96DD8B550FB3}"/>
    <cellStyle name="s1354" xfId="15" xr:uid="{C510704D-C164-4619-A1AA-8D5CAD58E746}"/>
    <cellStyle name="s1355" xfId="16" xr:uid="{1228DEB7-B83E-4C99-BCA1-0EA3A81AD93C}"/>
    <cellStyle name="s1356" xfId="17" xr:uid="{F72D9C91-B1F7-44F7-AE46-437C8CB9D77E}"/>
    <cellStyle name="s1357" xfId="18" xr:uid="{BA51BEE0-4EAE-466F-A5B6-268AFE2CF681}"/>
    <cellStyle name="s1358" xfId="19" xr:uid="{7AFEB4C3-C09B-41FB-95D0-C9C59A9DA826}"/>
    <cellStyle name="s1359" xfId="20" xr:uid="{86432B2B-0EEA-4592-AEA1-3B4CA4960CA7}"/>
    <cellStyle name="s1360" xfId="21" xr:uid="{79E056F2-0E91-45BF-ACE7-2EEF28DF705A}"/>
    <cellStyle name="s1361" xfId="22" xr:uid="{2A838FB9-D681-411E-B35D-21F769EEDB52}"/>
    <cellStyle name="s1362" xfId="23" xr:uid="{C150633C-AD04-4438-8E09-BAFC17BB91D4}"/>
    <cellStyle name="s1363" xfId="25" xr:uid="{04F1D760-FC83-49A5-9F3A-93AC2CC27093}"/>
    <cellStyle name="s1364" xfId="26" xr:uid="{01224E8B-D75F-494E-B36B-8889B48264B3}"/>
    <cellStyle name="s1365" xfId="27" xr:uid="{3E1453E4-B334-4E32-9D30-22D95ED27F88}"/>
    <cellStyle name="s1366" xfId="28" xr:uid="{583605C4-E26F-4923-9C34-F12E8B3AA9C8}"/>
    <cellStyle name="s1367" xfId="33" xr:uid="{715292FE-CD4D-4CD2-8272-24E374A832DA}"/>
    <cellStyle name="s1368" xfId="35" xr:uid="{2DB7BC38-BF7C-442E-93D1-074D0E46B108}"/>
    <cellStyle name="s1369" xfId="37" xr:uid="{FB6FAC64-B48E-4B27-BA37-7765838FEBFB}"/>
    <cellStyle name="s1370" xfId="43" xr:uid="{92DF342E-C665-4AE7-9D09-8583469D5559}"/>
    <cellStyle name="s1371" xfId="44" xr:uid="{F78006F4-B86B-4EFA-B08F-54CFCF2DC8A7}"/>
    <cellStyle name="s1372" xfId="47" xr:uid="{43E93394-AA16-46EF-9480-33D26E75E290}"/>
    <cellStyle name="s1373" xfId="51" xr:uid="{85559762-9E26-4733-BA43-649B63EDABA4}"/>
    <cellStyle name="s1374" xfId="53" xr:uid="{79015EBB-C37A-4256-BEAD-945C878528CD}"/>
    <cellStyle name="s1375" xfId="54" xr:uid="{02CEEDB9-5DE4-4D60-8A94-EA8B00890126}"/>
    <cellStyle name="s1376" xfId="55" xr:uid="{A1696E4E-DBC3-4C01-8C64-027CBDA7DFAB}"/>
    <cellStyle name="s1377" xfId="57" xr:uid="{1626FB46-9668-43E7-BB87-BCB57DF28F60}"/>
    <cellStyle name="s144" xfId="45" xr:uid="{5A6A8459-BBCC-42B3-9329-D55C975DA4CD}"/>
    <cellStyle name="s159" xfId="56" xr:uid="{D12534C0-E084-4679-8414-1B028993DCB8}"/>
    <cellStyle name="s162" xfId="24" xr:uid="{11AF857B-EF24-47B9-A022-A533007E1936}"/>
    <cellStyle name="s202" xfId="39" xr:uid="{354F5AED-A897-4A5C-8C14-536373625501}"/>
    <cellStyle name="s213" xfId="48" xr:uid="{3CE322CF-5E14-4065-B2C5-992891076056}"/>
    <cellStyle name="s349" xfId="52" xr:uid="{4B79B83C-AD8E-41F7-9861-BDE0BCE439CF}"/>
    <cellStyle name="s378" xfId="42" xr:uid="{24CB624D-BAAF-4B1B-AB69-814586754211}"/>
    <cellStyle name="s382" xfId="32" xr:uid="{E18BC05B-CA8A-4F1B-AC00-CA15AF8DD33D}"/>
    <cellStyle name="s387" xfId="41" xr:uid="{4E0EAD79-148C-4D56-B566-3EFD4DAFE46A}"/>
    <cellStyle name="s390" xfId="36" xr:uid="{119FA2EF-6C6B-4DC2-938D-820BF172F1F5}"/>
    <cellStyle name="s392" xfId="38" xr:uid="{AA5DABE4-A361-4FA3-9D03-794CFB7AC956}"/>
    <cellStyle name="s449" xfId="34" xr:uid="{FF80CC6F-C9C4-43E5-8111-C63591ED28FC}"/>
    <cellStyle name="s542" xfId="29" xr:uid="{3CB2037E-2883-4DEB-BAB6-5BCAED66597A}"/>
    <cellStyle name="s639" xfId="50" xr:uid="{D7146477-DE7A-4A3A-B023-163519265E8C}"/>
    <cellStyle name="s78" xfId="49" xr:uid="{056A809A-56C7-40CF-8EB2-D07959775BDD}"/>
    <cellStyle name="s804" xfId="31" xr:uid="{8E35C3FF-E593-46B6-A3F5-D72236C8BF60}"/>
    <cellStyle name="s83" xfId="46" xr:uid="{C6D1FD3E-53AE-43AB-9026-B4649394FDB2}"/>
    <cellStyle name="s996" xfId="40" xr:uid="{4990E5D5-4493-4C61-9B25-CC407313E37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vory\Downloads\ENERGY.CALC.NVV.TSO.2024.EIAS(v1.0.1)%20&#1040;&#1054;%20&#1052;&#1069;&#1057;%20&#1043;&#1054;&#1058;&#1054;&#1042;_export%20(1).xlsx" TargetMode="External"/><Relationship Id="rId1" Type="http://schemas.openxmlformats.org/officeDocument/2006/relationships/externalLinkPath" Target="/Users/ivory/Downloads/ENERGY.CALC.NVV.TSO.2024.EIAS(v1.0.1)%20&#1040;&#1054;%20&#1052;&#1069;&#1057;%20&#1043;&#1054;&#1058;&#1054;&#1042;_expor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Настройка"/>
      <sheetName val="Инструкция"/>
      <sheetName val="Титульный"/>
      <sheetName val="Список листов"/>
      <sheetName val="Данные регулятора"/>
      <sheetName val="Сопроводительные материалы"/>
      <sheetName val="Форма раскрытия информации"/>
      <sheetName val="Прил. 1"/>
      <sheetName val="Прил. 2,3,8"/>
      <sheetName val="Прил. 5-6"/>
      <sheetName val="Регионы для 5 прил"/>
      <sheetName val="индекс эффективности ОПР"/>
      <sheetName val="баз. ур. подк. расх. "/>
      <sheetName val="ЛЭП у.е"/>
      <sheetName val="ПС у.е"/>
      <sheetName val="Свод УЕ "/>
      <sheetName val="Расчет потерь"/>
      <sheetName val="приказ минэнерго"/>
      <sheetName val="Форма 3.1"/>
      <sheetName val="П1.4"/>
      <sheetName val="П1.5"/>
      <sheetName val="Расчет НВВ"/>
      <sheetName val="Тариф"/>
      <sheetName val="Расчет НВВ_6.42"/>
      <sheetName val="Расчет НВВ_74"/>
      <sheetName val="ЭЗ ДПР c уч.421"/>
      <sheetName val="ЭЗ ДПР c уч.421 ДЕМО"/>
      <sheetName val="ЭЗ ДПР кор"/>
      <sheetName val="ЭЗ ДПР кор ДЕМО"/>
      <sheetName val="Корректировка НВВ"/>
      <sheetName val="Сырье и материалы"/>
      <sheetName val="РПР Ремонт"/>
      <sheetName val="Замена ИСУ факт"/>
      <sheetName val="Замена ИСУ план"/>
      <sheetName val="ППР"/>
      <sheetName val="ЭЭ"/>
      <sheetName val="ТЭ"/>
      <sheetName val="Персонал"/>
      <sheetName val="ФОТ норматив"/>
      <sheetName val="ФОТ норматив скрыть "/>
      <sheetName val="ФСК"/>
      <sheetName val="ФСК факт"/>
      <sheetName val="Аренда ЭСХ"/>
      <sheetName val="Аренда прочее им."/>
      <sheetName val="Лизинг ЭСХ"/>
      <sheetName val="Расчет амортизации"/>
      <sheetName val="Налог на имущество"/>
      <sheetName val="Трансп.налог"/>
      <sheetName val="Налог на прибыль"/>
      <sheetName val="Прибыль"/>
      <sheetName val="Прочие НПР"/>
      <sheetName val="Факт потери"/>
      <sheetName val="TEHSHEET"/>
      <sheetName val="tech"/>
      <sheetName val="Структура ПО_факт"/>
      <sheetName val="Структура ПО_план"/>
      <sheetName val="товарная выручка факт"/>
      <sheetName val="прил 1_215-Э"/>
      <sheetName val="прил 3_215-Э"/>
      <sheetName val="Т 1.3 Приказа 585"/>
      <sheetName val="Т 1.6 Приказа 585"/>
      <sheetName val="финансовые показатели"/>
      <sheetName val="НВВ РСК"/>
      <sheetName val="PEREDACHA.XX.FACT.EXPENSES"/>
      <sheetName val="PEREDACHA.M.ХХ Индекс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Check"/>
      <sheetName val="REESTR_MO"/>
      <sheetName val="REESTR_ORG"/>
      <sheetName val="PATTERN_COSTS"/>
      <sheetName val="ATTACH_DOC"/>
      <sheetName val="Информация"/>
    </sheetNames>
    <sheetDataSet>
      <sheetData sheetId="0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</v>
          </cell>
        </row>
        <row r="14">
          <cell r="D14">
            <v>0</v>
          </cell>
        </row>
        <row r="17">
          <cell r="C17" t="str">
            <v>Алтайский край</v>
          </cell>
          <cell r="D17">
            <v>0</v>
          </cell>
        </row>
        <row r="18">
          <cell r="C18" t="str">
            <v>Архангельская область</v>
          </cell>
          <cell r="D18">
            <v>0</v>
          </cell>
        </row>
        <row r="19">
          <cell r="C19" t="str">
            <v>Белгородская область</v>
          </cell>
          <cell r="D19">
            <v>0</v>
          </cell>
        </row>
        <row r="20">
          <cell r="C20" t="str">
            <v>Волгоградская область</v>
          </cell>
          <cell r="D20">
            <v>0</v>
          </cell>
        </row>
        <row r="21">
          <cell r="C21" t="str">
            <v>Еврейская автономная область</v>
          </cell>
          <cell r="D21">
            <v>0</v>
          </cell>
        </row>
        <row r="22">
          <cell r="C22" t="str">
            <v>Кемеровская область</v>
          </cell>
          <cell r="D22">
            <v>1</v>
          </cell>
        </row>
        <row r="23">
          <cell r="C23" t="str">
            <v>Костромская область</v>
          </cell>
          <cell r="D23">
            <v>0</v>
          </cell>
        </row>
        <row r="24">
          <cell r="C24" t="str">
            <v>Красноярский край</v>
          </cell>
          <cell r="D24">
            <v>0</v>
          </cell>
        </row>
        <row r="25">
          <cell r="C25" t="str">
            <v>Ленинградская область</v>
          </cell>
          <cell r="D25">
            <v>0</v>
          </cell>
        </row>
        <row r="26">
          <cell r="C26" t="str">
            <v>Магаданская область</v>
          </cell>
          <cell r="D26">
            <v>0</v>
          </cell>
        </row>
        <row r="27">
          <cell r="C27" t="str">
            <v>Новосибирская область</v>
          </cell>
          <cell r="D27">
            <v>0</v>
          </cell>
        </row>
        <row r="28">
          <cell r="C28" t="str">
            <v>Пермский край</v>
          </cell>
          <cell r="D28">
            <v>0</v>
          </cell>
        </row>
        <row r="29">
          <cell r="C29" t="str">
            <v>Республика Алтай</v>
          </cell>
          <cell r="D29">
            <v>0</v>
          </cell>
        </row>
        <row r="30">
          <cell r="C30" t="str">
            <v>Республика Калмыкия</v>
          </cell>
          <cell r="D30">
            <v>0</v>
          </cell>
        </row>
        <row r="31">
          <cell r="C31" t="str">
            <v>Республика Карелия</v>
          </cell>
          <cell r="D31">
            <v>0</v>
          </cell>
        </row>
        <row r="32">
          <cell r="C32" t="str">
            <v>Республика Крым</v>
          </cell>
          <cell r="D32">
            <v>0</v>
          </cell>
        </row>
        <row r="33">
          <cell r="C33" t="str">
            <v>Республика Татарстан</v>
          </cell>
          <cell r="D33">
            <v>0</v>
          </cell>
        </row>
        <row r="34">
          <cell r="C34" t="str">
            <v>Республика Хакасия</v>
          </cell>
          <cell r="D34">
            <v>0</v>
          </cell>
        </row>
        <row r="35">
          <cell r="C35" t="str">
            <v>Самарская область</v>
          </cell>
          <cell r="D35">
            <v>0</v>
          </cell>
        </row>
        <row r="36">
          <cell r="C36" t="str">
            <v>Тверская область</v>
          </cell>
          <cell r="D36">
            <v>0</v>
          </cell>
        </row>
        <row r="37">
          <cell r="C37" t="str">
            <v>Томская область</v>
          </cell>
          <cell r="D37">
            <v>0</v>
          </cell>
        </row>
        <row r="38">
          <cell r="C38" t="str">
            <v>Ульяновская область</v>
          </cell>
          <cell r="D38">
            <v>1</v>
          </cell>
        </row>
        <row r="39">
          <cell r="C39" t="str">
            <v>Челябинская область</v>
          </cell>
          <cell r="D39">
            <v>0</v>
          </cell>
        </row>
        <row r="40">
          <cell r="C40" t="str">
            <v>Чувашская Республика</v>
          </cell>
          <cell r="D40">
            <v>0</v>
          </cell>
        </row>
      </sheetData>
      <sheetData sheetId="1" refreshError="1"/>
      <sheetData sheetId="2">
        <row r="5">
          <cell r="H5" t="str">
            <v>Магаданская область</v>
          </cell>
        </row>
        <row r="7">
          <cell r="H7" t="str">
            <v>Версия организации</v>
          </cell>
        </row>
        <row r="9">
          <cell r="H9" t="str">
            <v>АО "Магаданэлектросеть"</v>
          </cell>
        </row>
        <row r="11">
          <cell r="H11" t="str">
            <v>Акционерное общество</v>
          </cell>
        </row>
        <row r="12">
          <cell r="H12" t="str">
            <v>26319197</v>
          </cell>
        </row>
        <row r="13">
          <cell r="H13" t="str">
            <v>4909044901</v>
          </cell>
        </row>
        <row r="14">
          <cell r="H14" t="str">
            <v>490901001</v>
          </cell>
        </row>
        <row r="16">
          <cell r="H16">
            <v>2024</v>
          </cell>
        </row>
        <row r="18">
          <cell r="H18" t="str">
            <v>Метод долгосрочной индексации НВВ (корректировка)</v>
          </cell>
        </row>
        <row r="22">
          <cell r="H22">
            <v>2023</v>
          </cell>
        </row>
        <row r="24">
          <cell r="H24" t="str">
            <v>5</v>
          </cell>
        </row>
        <row r="28">
          <cell r="H28" t="str">
            <v>2023-2027</v>
          </cell>
        </row>
        <row r="31">
          <cell r="H31" t="str">
            <v>Другое</v>
          </cell>
        </row>
        <row r="35">
          <cell r="H35" t="str">
            <v>ПАО "Магаданэнерго"</v>
          </cell>
        </row>
        <row r="37">
          <cell r="H37" t="str">
            <v>4909047148</v>
          </cell>
        </row>
        <row r="38">
          <cell r="H38" t="str">
            <v>490901001</v>
          </cell>
        </row>
        <row r="56">
          <cell r="H56" t="str">
            <v>685000,49, Магадан г., ул.Пролетарская,98</v>
          </cell>
        </row>
        <row r="57">
          <cell r="H57" t="str">
            <v>685000,49, Магадан г., ул.Пролетарская,98</v>
          </cell>
        </row>
        <row r="60">
          <cell r="H60" t="str">
            <v>Баранов Игорь Юрьевич</v>
          </cell>
        </row>
        <row r="61">
          <cell r="H61" t="str">
            <v>(4132)606-385</v>
          </cell>
        </row>
        <row r="71">
          <cell r="H71" t="str">
            <v>main@oaomes.ru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7">
          <cell r="M37">
            <v>8249.3050000000003</v>
          </cell>
        </row>
        <row r="39">
          <cell r="M39">
            <v>8245.6450000000004</v>
          </cell>
        </row>
        <row r="41">
          <cell r="M41">
            <v>8288.7049999999999</v>
          </cell>
        </row>
      </sheetData>
      <sheetData sheetId="16" refreshError="1"/>
      <sheetData sheetId="17" refreshError="1"/>
      <sheetData sheetId="18" refreshError="1"/>
      <sheetData sheetId="19">
        <row r="14">
          <cell r="X14">
            <v>381.23</v>
          </cell>
          <cell r="AM14">
            <v>378</v>
          </cell>
        </row>
      </sheetData>
      <sheetData sheetId="20">
        <row r="14">
          <cell r="AM14">
            <v>55.005000000000003</v>
          </cell>
        </row>
      </sheetData>
      <sheetData sheetId="21">
        <row r="24">
          <cell r="AE24">
            <v>8249.3050000000003</v>
          </cell>
          <cell r="AO24">
            <v>8245.6450000000004</v>
          </cell>
          <cell r="BA24">
            <v>8288.7049999999999</v>
          </cell>
        </row>
        <row r="31">
          <cell r="AE31">
            <v>29533.250000000004</v>
          </cell>
          <cell r="AP31">
            <v>17248.488376400001</v>
          </cell>
          <cell r="BB31">
            <v>18102.885070062293</v>
          </cell>
        </row>
        <row r="34">
          <cell r="AE34">
            <v>210830.9320104236</v>
          </cell>
          <cell r="AP34">
            <v>225987.04180999991</v>
          </cell>
          <cell r="BB34">
            <v>237181.21588018505</v>
          </cell>
        </row>
        <row r="39">
          <cell r="AE39">
            <v>0</v>
          </cell>
          <cell r="AP39">
            <v>0</v>
          </cell>
          <cell r="BB39">
            <v>0</v>
          </cell>
        </row>
        <row r="65">
          <cell r="AE65">
            <v>270145.50201042357</v>
          </cell>
          <cell r="AP65">
            <v>256288.28708309992</v>
          </cell>
          <cell r="BB65">
            <v>268983.42072784173</v>
          </cell>
        </row>
        <row r="92">
          <cell r="AE92">
            <v>0</v>
          </cell>
          <cell r="AP92">
            <v>0</v>
          </cell>
          <cell r="BB92">
            <v>0</v>
          </cell>
        </row>
        <row r="110">
          <cell r="AE110">
            <v>161680.04378733967</v>
          </cell>
          <cell r="AP110">
            <v>179972.87907700005</v>
          </cell>
          <cell r="BB110">
            <v>188609.10507731588</v>
          </cell>
        </row>
        <row r="115">
          <cell r="AE115">
            <v>0</v>
          </cell>
          <cell r="AP115">
            <v>-45.93372308</v>
          </cell>
          <cell r="BB115">
            <v>22857.81</v>
          </cell>
        </row>
        <row r="145">
          <cell r="AE145">
            <v>431825.54579776328</v>
          </cell>
          <cell r="AO145">
            <v>436215.23243701993</v>
          </cell>
          <cell r="AP145">
            <v>436215.23243701993</v>
          </cell>
          <cell r="BA145">
            <v>480450.33580515761</v>
          </cell>
          <cell r="BB145">
            <v>480450.33580515761</v>
          </cell>
        </row>
      </sheetData>
      <sheetData sheetId="22">
        <row r="16">
          <cell r="S16">
            <v>10.1434829368098</v>
          </cell>
          <cell r="T16">
            <v>13.756613756613756</v>
          </cell>
          <cell r="Z16">
            <v>13.333333333333334</v>
          </cell>
        </row>
        <row r="23">
          <cell r="S23">
            <v>340.36</v>
          </cell>
          <cell r="T23">
            <v>323.8</v>
          </cell>
          <cell r="Z23">
            <v>335.8</v>
          </cell>
        </row>
        <row r="38">
          <cell r="S38">
            <v>46.87</v>
          </cell>
          <cell r="T38">
            <v>45.190000000000005</v>
          </cell>
          <cell r="Z38">
            <v>45.19</v>
          </cell>
        </row>
        <row r="57">
          <cell r="AA57">
            <v>0</v>
          </cell>
          <cell r="AB57">
            <v>0</v>
          </cell>
        </row>
        <row r="59">
          <cell r="AA59">
            <v>0</v>
          </cell>
          <cell r="AB59">
            <v>0</v>
          </cell>
        </row>
        <row r="61">
          <cell r="AA61">
            <v>698944.45069749176</v>
          </cell>
          <cell r="AB61">
            <v>749094.70224471309</v>
          </cell>
        </row>
        <row r="63">
          <cell r="AA63">
            <v>864340.0410515921</v>
          </cell>
          <cell r="AB63">
            <v>896684.59623972641</v>
          </cell>
        </row>
        <row r="65">
          <cell r="AA65">
            <v>851499.95711959037</v>
          </cell>
          <cell r="AB65">
            <v>882661.55167026317</v>
          </cell>
        </row>
        <row r="67">
          <cell r="AA67">
            <v>851167.47511354147</v>
          </cell>
          <cell r="AB67">
            <v>883019.09839326353</v>
          </cell>
        </row>
        <row r="69">
          <cell r="S69">
            <v>762840.94605529902</v>
          </cell>
          <cell r="U69">
            <v>783736.37303169456</v>
          </cell>
          <cell r="V69">
            <v>814834.88052984094</v>
          </cell>
          <cell r="AA69">
            <v>863448.51809246361</v>
          </cell>
          <cell r="AB69">
            <v>897649.28500204964</v>
          </cell>
        </row>
        <row r="81">
          <cell r="AA81">
            <v>0</v>
          </cell>
          <cell r="AB81">
            <v>0</v>
          </cell>
        </row>
        <row r="82">
          <cell r="AA82">
            <v>0</v>
          </cell>
          <cell r="AB82">
            <v>0</v>
          </cell>
        </row>
        <row r="87">
          <cell r="AA87">
            <v>0</v>
          </cell>
          <cell r="AB87">
            <v>0</v>
          </cell>
        </row>
        <row r="88">
          <cell r="AA88">
            <v>0</v>
          </cell>
          <cell r="AB88">
            <v>0</v>
          </cell>
        </row>
        <row r="93">
          <cell r="AA93">
            <v>0</v>
          </cell>
          <cell r="AB93">
            <v>0</v>
          </cell>
        </row>
        <row r="94">
          <cell r="AA94">
            <v>1180.5578360465254</v>
          </cell>
          <cell r="AB94">
            <v>1270.5577732919803</v>
          </cell>
        </row>
        <row r="99">
          <cell r="AA99">
            <v>0</v>
          </cell>
          <cell r="AB99">
            <v>0</v>
          </cell>
        </row>
        <row r="100">
          <cell r="AA100">
            <v>1393.562840915366</v>
          </cell>
          <cell r="AB100">
            <v>1450.4775260433059</v>
          </cell>
        </row>
        <row r="105">
          <cell r="AA105">
            <v>0</v>
          </cell>
          <cell r="AB105">
            <v>0</v>
          </cell>
        </row>
        <row r="106">
          <cell r="AA106">
            <v>1392.1254514521256</v>
          </cell>
          <cell r="AB106">
            <v>1452.0380071480827</v>
          </cell>
        </row>
        <row r="111">
          <cell r="AA111">
            <v>0</v>
          </cell>
          <cell r="AB111">
            <v>0</v>
          </cell>
        </row>
        <row r="112">
          <cell r="AA112">
            <v>1372.3249049886201</v>
          </cell>
          <cell r="AB112">
            <v>1428.3722087538047</v>
          </cell>
        </row>
        <row r="117">
          <cell r="AA117">
            <v>0</v>
          </cell>
          <cell r="AB117">
            <v>0</v>
          </cell>
        </row>
        <row r="118">
          <cell r="S118">
            <v>1260.5836811004301</v>
          </cell>
          <cell r="U118">
            <v>1309.4837669218898</v>
          </cell>
          <cell r="V118">
            <v>1367.9604629861387</v>
          </cell>
          <cell r="AA118">
            <v>1392.1254514521256</v>
          </cell>
          <cell r="AB118">
            <v>1452.0380071480827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7">
          <cell r="O17">
            <v>221.00903383550701</v>
          </cell>
          <cell r="R17">
            <v>222.07237000000001</v>
          </cell>
        </row>
        <row r="41">
          <cell r="O41">
            <v>78401.221145927222</v>
          </cell>
          <cell r="R41">
            <v>84802.325855155505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2">
          <cell r="A2" t="str">
            <v>Алтайский край</v>
          </cell>
        </row>
        <row r="3">
          <cell r="A3" t="str">
            <v>Архангельская область</v>
          </cell>
          <cell r="O3" t="str">
            <v>Договор аренды</v>
          </cell>
          <cell r="Q3" t="str">
            <v>да</v>
          </cell>
          <cell r="R3" t="str">
            <v>аренда частной собственности</v>
          </cell>
          <cell r="T3" t="str">
            <v>«смешанного» котлообразования</v>
          </cell>
          <cell r="W3" t="str">
            <v>деревянные</v>
          </cell>
          <cell r="Y3" t="str">
            <v>изолированный провод</v>
          </cell>
          <cell r="AA3" t="str">
            <v>медный</v>
          </cell>
          <cell r="AC3" t="str">
            <v>до 50 квадратных мм включительно</v>
          </cell>
          <cell r="AE3" t="str">
            <v>одноцепная</v>
          </cell>
        </row>
        <row r="4">
          <cell r="A4" t="str">
            <v>Белгородская область</v>
          </cell>
          <cell r="O4" t="str">
            <v>Договор субаренды</v>
          </cell>
          <cell r="Q4" t="str">
            <v>нет</v>
          </cell>
          <cell r="R4" t="str">
            <v>аренда муниципальной собственности</v>
          </cell>
          <cell r="T4" t="str">
            <v>«котла сверху»</v>
          </cell>
          <cell r="W4" t="str">
            <v>металлические</v>
          </cell>
          <cell r="Y4" t="str">
            <v>неизолированный провод</v>
          </cell>
          <cell r="AA4" t="str">
            <v>стальной</v>
          </cell>
          <cell r="AC4" t="str">
            <v>от 50 до 100 квадратных мм включительно</v>
          </cell>
          <cell r="AE4" t="str">
            <v>двухцепная</v>
          </cell>
        </row>
        <row r="5">
          <cell r="A5" t="str">
            <v>Волгоградская область</v>
          </cell>
          <cell r="O5" t="str">
            <v>Соглашение об установлении сервитута</v>
          </cell>
          <cell r="Q5" t="str">
            <v>получен отказ в регистрации</v>
          </cell>
          <cell r="T5" t="str">
            <v>«котла снизу»</v>
          </cell>
          <cell r="W5" t="str">
            <v>железобетонные</v>
          </cell>
          <cell r="AA5" t="str">
            <v>сталеалюминиевый</v>
          </cell>
          <cell r="AC5" t="str">
            <v>от 100 до 200 квадратных мм включительно</v>
          </cell>
        </row>
        <row r="6">
          <cell r="A6" t="str">
            <v>Еврейская автономная область</v>
          </cell>
          <cell r="O6" t="str">
            <v>Решение о разрешении размещения объекта без предоставления земельного участка и установления сервитута</v>
          </cell>
          <cell r="AA6" t="str">
            <v>алюминиевый</v>
          </cell>
          <cell r="AC6" t="str">
            <v>от 200 до 500 квадратных мм включительно</v>
          </cell>
        </row>
        <row r="7">
          <cell r="A7" t="str">
            <v>Калининградская область</v>
          </cell>
          <cell r="O7" t="str">
            <v>Постановление о разрешении размещения объекта без предоставления земельного участка и установления сервитута</v>
          </cell>
          <cell r="AC7" t="str">
            <v>от 500 до 800 квадратных мм включительно</v>
          </cell>
        </row>
        <row r="8">
          <cell r="A8" t="str">
            <v>Карачаево-Черкесская Республика</v>
          </cell>
          <cell r="O8" t="str">
            <v>Распоряжение о разрешении размещения объекта без предоставления земельного участка и установления сервитута</v>
          </cell>
          <cell r="AC8" t="str">
            <v xml:space="preserve">свыше 800 квадратных мм </v>
          </cell>
        </row>
        <row r="9">
          <cell r="A9" t="str">
            <v>Кемеровская область</v>
          </cell>
        </row>
        <row r="10">
          <cell r="A10" t="str">
            <v>Костромская область</v>
          </cell>
          <cell r="O10" t="str">
            <v>да</v>
          </cell>
          <cell r="P10" t="str">
            <v>ИЖС/СНТ</v>
          </cell>
        </row>
        <row r="11">
          <cell r="A11" t="str">
            <v>Ленинградская область</v>
          </cell>
          <cell r="O11" t="str">
            <v>нет</v>
          </cell>
          <cell r="P11" t="str">
            <v>Потребители с мощностью устройств &lt;670 кВт</v>
          </cell>
        </row>
        <row r="12">
          <cell r="A12" t="str">
            <v>Магаданская область</v>
          </cell>
          <cell r="P12" t="str">
            <v>Потребители с мощностью устройств &gt;670 кВт</v>
          </cell>
          <cell r="T12" t="str">
            <v>Полное НВВ/сальдо переток</v>
          </cell>
          <cell r="W12" t="str">
            <v>в траншеях</v>
          </cell>
          <cell r="Y12" t="str">
            <v>oдножильные</v>
          </cell>
          <cell r="AA12" t="str">
            <v>с резиновой и пластмассовой изоляцией</v>
          </cell>
          <cell r="AC12" t="str">
            <v>до 50 квадратных мм включительно</v>
          </cell>
          <cell r="AE12" t="str">
            <v>одна</v>
          </cell>
        </row>
        <row r="13">
          <cell r="A13" t="str">
            <v>Новосибирская область</v>
          </cell>
          <cell r="E13" t="str">
            <v>да</v>
          </cell>
          <cell r="P13" t="str">
            <v>ТСО</v>
          </cell>
          <cell r="T13" t="str">
            <v>Монопотреб Белгород</v>
          </cell>
          <cell r="W13" t="str">
            <v>в блоках</v>
          </cell>
          <cell r="Y13" t="str">
            <v>многожильные</v>
          </cell>
          <cell r="AA13" t="str">
            <v>бумажной изоляцией</v>
          </cell>
          <cell r="AC13" t="str">
            <v>от 50 до 100 квадратных мм включительно</v>
          </cell>
          <cell r="AE13" t="str">
            <v xml:space="preserve">две </v>
          </cell>
        </row>
        <row r="14">
          <cell r="A14" t="str">
            <v>Пермский край</v>
          </cell>
          <cell r="E14" t="str">
            <v>нет</v>
          </cell>
          <cell r="T14" t="str">
            <v>Котловое по ЭЭ/Поступление в сеть</v>
          </cell>
          <cell r="W14" t="str">
            <v>в каналах</v>
          </cell>
          <cell r="AC14" t="str">
            <v>от 100 до 200 квадратных мм включительно</v>
          </cell>
          <cell r="AE14" t="str">
            <v>три</v>
          </cell>
        </row>
        <row r="15">
          <cell r="A15" t="str">
            <v>Республика Алтай</v>
          </cell>
          <cell r="T15" t="str">
            <v>Котловое по ЭЭ/Полезный отпуск</v>
          </cell>
          <cell r="W15" t="str">
            <v>в туннелях и коллекторах</v>
          </cell>
          <cell r="AC15" t="str">
            <v>от 200 до 250 квадратных мм включительно</v>
          </cell>
          <cell r="AE15" t="str">
            <v>четыре</v>
          </cell>
        </row>
        <row r="16">
          <cell r="A16" t="str">
            <v>Республика Калмыкия</v>
          </cell>
          <cell r="T16" t="str">
            <v>Котловое по М/Полезный отпуск</v>
          </cell>
          <cell r="W16" t="str">
            <v>в галереях и эстакадах</v>
          </cell>
          <cell r="AC16" t="str">
            <v>от 250 до 300 квадратных мм включительно</v>
          </cell>
          <cell r="AE16" t="str">
            <v>более четырех</v>
          </cell>
        </row>
        <row r="17">
          <cell r="A17" t="str">
            <v>Республика Карелия</v>
          </cell>
          <cell r="E17" t="str">
            <v>Январь</v>
          </cell>
          <cell r="T17" t="str">
            <v>Полное НВВ/Полезный отпуск</v>
          </cell>
          <cell r="W17" t="str">
            <v>горизонтальное наклонное бурение</v>
          </cell>
          <cell r="AC17" t="str">
            <v>от 300 до 400 квадратных мм включительно</v>
          </cell>
        </row>
        <row r="18">
          <cell r="A18" t="str">
            <v>Республика Крым</v>
          </cell>
          <cell r="E18" t="str">
            <v>Февраль</v>
          </cell>
          <cell r="T18" t="str">
            <v>Без баланса и расчета тарифа</v>
          </cell>
          <cell r="W18" t="str">
            <v>подводная прокладка</v>
          </cell>
          <cell r="AC18" t="str">
            <v>от 400 до 500 квадратных мм включительно</v>
          </cell>
        </row>
        <row r="19">
          <cell r="A19" t="str">
            <v>Республика Мордовия</v>
          </cell>
          <cell r="E19" t="str">
            <v>Март</v>
          </cell>
          <cell r="AC19" t="str">
            <v>от 500 до 800 квадратных мм включительно</v>
          </cell>
        </row>
        <row r="20">
          <cell r="A20" t="str">
            <v>Республика Татарстан</v>
          </cell>
          <cell r="E20" t="str">
            <v>Апрель</v>
          </cell>
          <cell r="AC20" t="str">
            <v xml:space="preserve">свыше 800 квадратных мм </v>
          </cell>
        </row>
        <row r="21">
          <cell r="A21" t="str">
            <v>Республика Хакасия</v>
          </cell>
          <cell r="E21" t="str">
            <v>Май</v>
          </cell>
          <cell r="N21" t="str">
            <v>ВН</v>
          </cell>
          <cell r="O21" t="str">
            <v xml:space="preserve">кадастровая стоимость </v>
          </cell>
          <cell r="P21" t="str">
            <v>на стене</v>
          </cell>
          <cell r="Q21" t="str">
            <v>отсутствие прибора учета</v>
          </cell>
        </row>
        <row r="22">
          <cell r="A22" t="str">
            <v>Самарская область</v>
          </cell>
          <cell r="E22" t="str">
            <v>Июнь</v>
          </cell>
          <cell r="N22" t="str">
            <v>СН1</v>
          </cell>
          <cell r="O22" t="str">
            <v>остаточная стоимость</v>
          </cell>
          <cell r="P22" t="str">
            <v>на столбе</v>
          </cell>
          <cell r="Q22" t="str">
            <v>истечение срока межповерочного интервала</v>
          </cell>
        </row>
        <row r="23">
          <cell r="A23" t="str">
            <v>Ставропольский край</v>
          </cell>
          <cell r="E23" t="str">
            <v>Июль</v>
          </cell>
          <cell r="N23" t="str">
            <v>СН2</v>
          </cell>
          <cell r="P23" t="str">
            <v>прочее</v>
          </cell>
          <cell r="Q23" t="str">
            <v>выход из строя</v>
          </cell>
        </row>
        <row r="24">
          <cell r="A24" t="str">
            <v>Тверская область</v>
          </cell>
          <cell r="E24" t="str">
            <v>Август</v>
          </cell>
          <cell r="N24" t="str">
            <v>НН</v>
          </cell>
          <cell r="Q24" t="str">
            <v>прочее</v>
          </cell>
          <cell r="W24" t="str">
            <v>реклоузеры</v>
          </cell>
          <cell r="Y24" t="str">
            <v>до 100 А включительно</v>
          </cell>
          <cell r="AA24" t="str">
            <v>до 5 ячеек включительно</v>
          </cell>
        </row>
        <row r="25">
          <cell r="A25" t="str">
            <v>Томская область</v>
          </cell>
          <cell r="E25" t="str">
            <v>Сентябрь</v>
          </cell>
          <cell r="W25" t="str">
            <v>линейные разъединители</v>
          </cell>
          <cell r="Y25" t="str">
            <v>от 100 до 250 А включительно</v>
          </cell>
          <cell r="AA25" t="str">
            <v>от 5 до 10 ячеек включительно</v>
          </cell>
        </row>
        <row r="26">
          <cell r="A26" t="str">
            <v>Ульяновская область</v>
          </cell>
          <cell r="E26" t="str">
            <v>Октябрь</v>
          </cell>
          <cell r="W26" t="str">
            <v>выключатели нагрузки</v>
          </cell>
          <cell r="Y26" t="str">
            <v>от 250 до 500 А включительно</v>
          </cell>
          <cell r="AA26" t="str">
            <v>от 10 до 15 ячеек включительно</v>
          </cell>
        </row>
        <row r="27">
          <cell r="A27" t="str">
            <v>Челябинская область</v>
          </cell>
          <cell r="E27" t="str">
            <v>Ноябрь</v>
          </cell>
          <cell r="W27" t="str">
            <v>распределительные пункты (РП), за исключением (КРН,КРУН)</v>
          </cell>
          <cell r="Y27" t="str">
            <v>от 500 А до 1 000 А включительно</v>
          </cell>
          <cell r="AA27" t="str">
            <v>свыше 15 ячеек</v>
          </cell>
        </row>
        <row r="28">
          <cell r="A28" t="str">
            <v>Чувашская Республика</v>
          </cell>
          <cell r="E28" t="str">
            <v>Декабрь</v>
          </cell>
          <cell r="W28" t="str">
            <v>КРН, КРУН</v>
          </cell>
          <cell r="Y28" t="str">
            <v>свыше 1 000 А</v>
          </cell>
          <cell r="AA28" t="str">
            <v>без ячеек</v>
          </cell>
        </row>
        <row r="29">
          <cell r="N29" t="str">
            <v>КЛЭП</v>
          </cell>
          <cell r="O29" t="str">
            <v>однофазный прямого включения</v>
          </cell>
          <cell r="P29" t="str">
            <v>Инвестпрограмма</v>
          </cell>
          <cell r="Q29" t="str">
            <v>отсутствует</v>
          </cell>
          <cell r="W29" t="str">
            <v>переключательные пункты</v>
          </cell>
        </row>
        <row r="30">
          <cell r="N30" t="str">
            <v>ВЛЭП</v>
          </cell>
          <cell r="O30" t="str">
            <v>трехфазный прямого включения</v>
          </cell>
          <cell r="P30" t="str">
            <v>Собственные средства</v>
          </cell>
          <cell r="Q30" t="str">
            <v>ссылка на документ</v>
          </cell>
        </row>
        <row r="31">
          <cell r="N31" t="str">
            <v>Подстанция</v>
          </cell>
          <cell r="O31" t="str">
            <v>трехфазный полукосвенного включения</v>
          </cell>
          <cell r="P31" t="str">
            <v>Кредит</v>
          </cell>
        </row>
        <row r="32">
          <cell r="N32" t="str">
            <v>Прочее ЭСХ</v>
          </cell>
          <cell r="O32" t="str">
            <v>трехфазный косвенного включения</v>
          </cell>
          <cell r="P32" t="str">
            <v>прочее</v>
          </cell>
        </row>
        <row r="33">
          <cell r="N33" t="str">
            <v>Прочее не ЭСХ</v>
          </cell>
          <cell r="W33" t="str">
            <v>6/0,4 кВ</v>
          </cell>
          <cell r="Y33" t="str">
            <v>однотрансформаторные</v>
          </cell>
          <cell r="AA33" t="str">
            <v>до 25 кВА вкл</v>
          </cell>
          <cell r="AC33" t="str">
            <v>столбового/мачтового типа</v>
          </cell>
          <cell r="AE33">
            <v>1</v>
          </cell>
        </row>
        <row r="34">
          <cell r="W34" t="str">
            <v>10/0,4 кВ</v>
          </cell>
          <cell r="Y34" t="str">
            <v>двухтрансформаторные и более</v>
          </cell>
          <cell r="AA34" t="str">
            <v>от 25 кВА до 100 кВА вкл</v>
          </cell>
          <cell r="AC34" t="str">
            <v>шкафного или киоскового типа</v>
          </cell>
          <cell r="AE34">
            <v>2</v>
          </cell>
        </row>
        <row r="35">
          <cell r="W35" t="str">
            <v>20/0,4 кВ</v>
          </cell>
          <cell r="AA35" t="str">
            <v>от 100 кВА до 250 кВА вкл</v>
          </cell>
          <cell r="AC35" t="str">
            <v>блочного типа</v>
          </cell>
          <cell r="AE35">
            <v>3</v>
          </cell>
        </row>
        <row r="36">
          <cell r="W36" t="str">
            <v>6/10/(10/6) кВ</v>
          </cell>
          <cell r="AA36" t="str">
            <v>от 250 кВА до 400 кВА вкл</v>
          </cell>
          <cell r="AC36" t="str">
            <v>встроенного типа</v>
          </cell>
          <cell r="AE36">
            <v>4</v>
          </cell>
        </row>
        <row r="37">
          <cell r="W37" t="str">
            <v>10/20/(20/10) кВ</v>
          </cell>
          <cell r="AA37" t="str">
            <v>от 400 кВА до 630 кВА вкл</v>
          </cell>
          <cell r="AE37">
            <v>5</v>
          </cell>
        </row>
        <row r="38">
          <cell r="W38" t="str">
            <v>6/20/(20/6) кВ</v>
          </cell>
          <cell r="AA38" t="str">
            <v>от 630 кВА до 1000 кВА вкл</v>
          </cell>
          <cell r="AE38">
            <v>6</v>
          </cell>
        </row>
        <row r="39">
          <cell r="AA39" t="str">
            <v>от 1000 кВА до 1250 кВА вкл</v>
          </cell>
          <cell r="AE39">
            <v>7</v>
          </cell>
        </row>
        <row r="40">
          <cell r="AA40" t="str">
            <v>от 1250 кВА до 1600 кВА вкл</v>
          </cell>
          <cell r="AE40">
            <v>8</v>
          </cell>
        </row>
        <row r="41">
          <cell r="AA41" t="str">
            <v>от 1600 кВА до 2000 кВА вкл</v>
          </cell>
          <cell r="AE41">
            <v>9</v>
          </cell>
        </row>
        <row r="42">
          <cell r="AA42" t="str">
            <v>от 2000 кВА до 2500 кВА вкл</v>
          </cell>
          <cell r="AE42">
            <v>10</v>
          </cell>
        </row>
        <row r="43">
          <cell r="AA43" t="str">
            <v>от 2500 кВА до 3150 кВА вкл</v>
          </cell>
        </row>
        <row r="44">
          <cell r="AA44" t="str">
            <v>от 3150 кВА до 4000 кВА вкл</v>
          </cell>
        </row>
        <row r="45">
          <cell r="AA45" t="str">
            <v>свыше 4000 кВА</v>
          </cell>
        </row>
        <row r="49">
          <cell r="W49" t="str">
            <v>6/10/0,4 кВ</v>
          </cell>
          <cell r="AA49" t="str">
            <v>до 25 кВА вкл</v>
          </cell>
          <cell r="AC49" t="str">
            <v>открытого типа</v>
          </cell>
        </row>
        <row r="50">
          <cell r="W50" t="str">
            <v>20/0,4 кВ</v>
          </cell>
          <cell r="AA50" t="str">
            <v>от 25 кВА до 100 кВА вкл</v>
          </cell>
          <cell r="AC50" t="str">
            <v>закрытого типа</v>
          </cell>
        </row>
        <row r="51">
          <cell r="K51" t="str">
            <v>Первичная подача тарифного предложения к 1 мая</v>
          </cell>
          <cell r="AA51" t="str">
            <v>от 100 кВА до 250 кВА вкл</v>
          </cell>
        </row>
        <row r="52">
          <cell r="K52" t="str">
            <v>Уточненное (скорректированное) предложение</v>
          </cell>
          <cell r="AA52" t="str">
            <v>от 250 кВА до 400 кВА вкл</v>
          </cell>
        </row>
        <row r="53">
          <cell r="AA53" t="str">
            <v>от 400 кВА до 630 кВА вкл</v>
          </cell>
        </row>
        <row r="54">
          <cell r="AA54" t="str">
            <v>от 630 кВА до 1000 кВА вкл</v>
          </cell>
        </row>
        <row r="55">
          <cell r="AA55" t="str">
            <v>от 1000 кВА до 1250 кВА вкл</v>
          </cell>
        </row>
        <row r="56">
          <cell r="K56" t="str">
            <v>Собственность</v>
          </cell>
          <cell r="AA56" t="str">
            <v>от 1250 кВА до 1600 кВА вкл</v>
          </cell>
        </row>
        <row r="57">
          <cell r="K57" t="str">
            <v>Хозяйственное ведение</v>
          </cell>
          <cell r="AA57" t="str">
            <v>от 1600 кВА до 2000 кВА вкл</v>
          </cell>
        </row>
        <row r="58">
          <cell r="K58" t="str">
            <v>Оперативное управление</v>
          </cell>
          <cell r="AA58" t="str">
            <v>от 2000 кВА до 2500 кВА вкл</v>
          </cell>
        </row>
        <row r="59">
          <cell r="K59" t="str">
            <v>Концессионное соглашение</v>
          </cell>
          <cell r="AA59" t="str">
            <v>от 2500 кВА до 3150 кВА вкл</v>
          </cell>
        </row>
        <row r="60">
          <cell r="K60" t="str">
            <v>Доверительное управление имуществом</v>
          </cell>
          <cell r="AA60" t="str">
            <v>свыше 3150 кВА</v>
          </cell>
        </row>
        <row r="61">
          <cell r="K61" t="str">
            <v>Возмездное оказание услуг</v>
          </cell>
        </row>
        <row r="63">
          <cell r="W63" t="str">
            <v>35/6(10) кВ</v>
          </cell>
          <cell r="AA63" t="str">
            <v>до 6,3 МВА</v>
          </cell>
        </row>
        <row r="64">
          <cell r="W64" t="str">
            <v>35/0,4 кВ</v>
          </cell>
          <cell r="AA64" t="str">
            <v>от 6,3 МВА до 10 МВА вкл</v>
          </cell>
        </row>
        <row r="65">
          <cell r="W65" t="str">
            <v>110/35 кВ</v>
          </cell>
          <cell r="AA65" t="str">
            <v>от 10 МВА до 16 МВА вкл</v>
          </cell>
        </row>
        <row r="66">
          <cell r="W66" t="str">
            <v>110/6(10) кВ</v>
          </cell>
          <cell r="AA66" t="str">
            <v>от 16 МВА до 25 МВА вкл</v>
          </cell>
        </row>
        <row r="67">
          <cell r="W67" t="str">
            <v>110/35/6(10) кВ</v>
          </cell>
          <cell r="AA67" t="str">
            <v>от 25 МВА до 32 МВА вкл</v>
          </cell>
        </row>
        <row r="68">
          <cell r="AA68" t="str">
            <v>от 32 МВА до 40 МВА вкл</v>
          </cell>
        </row>
        <row r="69">
          <cell r="AA69" t="str">
            <v>от 40 МВА до 63 МВА вкл</v>
          </cell>
        </row>
        <row r="70">
          <cell r="AA70" t="str">
            <v>от 63 МВА до 80 МВА вкл</v>
          </cell>
        </row>
        <row r="71">
          <cell r="AA71" t="str">
            <v>от 80 МВА до 100 МВА вкл</v>
          </cell>
        </row>
        <row r="72">
          <cell r="AA72" t="str">
            <v>свыше 100 МВА</v>
          </cell>
        </row>
        <row r="76">
          <cell r="W76" t="str">
            <v>однофазный</v>
          </cell>
          <cell r="Y76" t="str">
            <v>прямого включения</v>
          </cell>
        </row>
        <row r="77">
          <cell r="W77" t="str">
            <v>трехфазный</v>
          </cell>
          <cell r="Y77" t="str">
            <v>лукосвенного включения</v>
          </cell>
        </row>
        <row r="78">
          <cell r="Y78" t="str">
            <v>косвенного включения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28">
          <cell r="L28">
            <v>1511790</v>
          </cell>
        </row>
        <row r="36">
          <cell r="L36">
            <v>-145510.90520000001</v>
          </cell>
        </row>
        <row r="44">
          <cell r="L44">
            <v>-110668.8352</v>
          </cell>
        </row>
        <row r="46">
          <cell r="L46">
            <v>-110668.8352</v>
          </cell>
        </row>
      </sheetData>
      <sheetData sheetId="62" refreshError="1"/>
      <sheetData sheetId="63" refreshError="1"/>
      <sheetData sheetId="64" refreshError="1"/>
      <sheetData sheetId="65">
        <row r="28">
          <cell r="I28">
            <v>298017</v>
          </cell>
        </row>
      </sheetData>
      <sheetData sheetId="66">
        <row r="11">
          <cell r="I11">
            <v>52274</v>
          </cell>
        </row>
        <row r="27">
          <cell r="I27">
            <v>67</v>
          </cell>
        </row>
        <row r="30">
          <cell r="I30">
            <v>806573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C76BD-F359-4D7B-842B-68CCC3BE16BC}">
  <sheetPr>
    <pageSetUpPr fitToPage="1"/>
  </sheetPr>
  <dimension ref="A1:O150"/>
  <sheetViews>
    <sheetView showGridLines="0" tabSelected="1" topLeftCell="F67" workbookViewId="0">
      <selection activeCell="U75" sqref="U75"/>
    </sheetView>
  </sheetViews>
  <sheetFormatPr defaultColWidth="9.140625" defaultRowHeight="11.45" customHeight="1" outlineLevelRow="1" x14ac:dyDescent="0.25"/>
  <cols>
    <col min="1" max="5" width="15.7109375" hidden="1" customWidth="1"/>
    <col min="6" max="6" width="6.7109375" customWidth="1"/>
    <col min="7" max="7" width="6.5703125" customWidth="1"/>
    <col min="8" max="8" width="38.42578125" customWidth="1"/>
    <col min="9" max="9" width="13.85546875" customWidth="1"/>
    <col min="10" max="11" width="19.7109375" customWidth="1"/>
    <col min="12" max="13" width="18.85546875" customWidth="1"/>
    <col min="14" max="14" width="18.5703125" customWidth="1"/>
    <col min="15" max="15" width="15.7109375" customWidth="1"/>
  </cols>
  <sheetData>
    <row r="1" spans="1:11" ht="15" hidden="1" customHeight="1" x14ac:dyDescent="0.15">
      <c r="A1" s="1" t="b">
        <f>[1]Настройка!D14=0</f>
        <v>1</v>
      </c>
    </row>
    <row r="2" spans="1:11" ht="15" hidden="1" customHeight="1" x14ac:dyDescent="0.25"/>
    <row r="3" spans="1:11" ht="15" hidden="1" customHeight="1" x14ac:dyDescent="0.25"/>
    <row r="4" spans="1:11" ht="15" hidden="1" customHeight="1" x14ac:dyDescent="0.25"/>
    <row r="5" spans="1:11" ht="15" hidden="1" customHeight="1" x14ac:dyDescent="0.25"/>
    <row r="6" spans="1:11" ht="15" hidden="1" customHeight="1" x14ac:dyDescent="0.25"/>
    <row r="7" spans="1:11" ht="21.75" customHeight="1" x14ac:dyDescent="0.25"/>
    <row r="8" spans="1:11" ht="11.25" customHeight="1" x14ac:dyDescent="0.15">
      <c r="G8" s="2" t="s">
        <v>0</v>
      </c>
      <c r="H8" s="3"/>
      <c r="I8" s="3"/>
      <c r="J8" s="3"/>
      <c r="K8" s="3"/>
    </row>
    <row r="9" spans="1:11" ht="11.25" customHeight="1" x14ac:dyDescent="0.15">
      <c r="G9" s="2" t="s">
        <v>1</v>
      </c>
      <c r="H9" s="3"/>
      <c r="I9" s="3"/>
      <c r="J9" s="3"/>
      <c r="K9" s="3"/>
    </row>
    <row r="10" spans="1:11" ht="11.25" customHeight="1" x14ac:dyDescent="0.15">
      <c r="G10" s="2" t="str">
        <f>"                  (вид цены (тарифа) на "&amp;god&amp;" год"</f>
        <v xml:space="preserve">                  (вид цены (тарифа) на 2024 год</v>
      </c>
      <c r="H10" s="3"/>
      <c r="I10" s="3"/>
      <c r="J10" s="3"/>
      <c r="K10" s="3"/>
    </row>
    <row r="11" spans="1:11" ht="11.25" customHeight="1" x14ac:dyDescent="0.15">
      <c r="G11" s="2" t="s">
        <v>2</v>
      </c>
      <c r="H11" s="3"/>
      <c r="I11" s="3"/>
      <c r="J11" s="3"/>
      <c r="K11" s="3"/>
    </row>
    <row r="12" spans="1:11" ht="11.25" customHeight="1" x14ac:dyDescent="0.25"/>
    <row r="13" spans="1:11" ht="11.25" customHeight="1" x14ac:dyDescent="0.25">
      <c r="G13" s="4" t="str">
        <f>ORG</f>
        <v>АО "Магаданэлектросеть"</v>
      </c>
      <c r="H13" s="4"/>
      <c r="I13" s="4"/>
      <c r="J13" s="4"/>
      <c r="K13" s="4"/>
    </row>
    <row r="14" spans="1:11" ht="11.25" customHeight="1" x14ac:dyDescent="0.15">
      <c r="G14" s="2" t="s">
        <v>3</v>
      </c>
      <c r="H14" s="3"/>
      <c r="I14" s="3"/>
      <c r="J14" s="3"/>
      <c r="K14" s="3"/>
    </row>
    <row r="18" spans="7:12" ht="19.5" customHeight="1" x14ac:dyDescent="0.25">
      <c r="G18" s="5" t="s">
        <v>4</v>
      </c>
      <c r="H18" s="5"/>
      <c r="I18" s="5"/>
      <c r="J18" s="5"/>
      <c r="K18" s="5"/>
      <c r="L18" s="5"/>
    </row>
    <row r="19" spans="7:12" ht="11.25" customHeight="1" x14ac:dyDescent="0.25"/>
    <row r="20" spans="7:12" ht="11.25" customHeight="1" x14ac:dyDescent="0.25">
      <c r="G20" s="6" t="s">
        <v>5</v>
      </c>
      <c r="H20" s="6"/>
      <c r="I20" s="7" t="str">
        <f>ORG</f>
        <v>АО "Магаданэлектросеть"</v>
      </c>
      <c r="J20" s="8"/>
      <c r="K20" s="8"/>
      <c r="L20" s="9"/>
    </row>
    <row r="21" spans="7:12" ht="11.25" customHeight="1" x14ac:dyDescent="0.25">
      <c r="G21" s="6"/>
      <c r="H21" s="6"/>
      <c r="I21" s="10"/>
      <c r="J21" s="11"/>
      <c r="K21" s="11"/>
      <c r="L21" s="12"/>
    </row>
    <row r="22" spans="7:12" ht="11.25" customHeight="1" x14ac:dyDescent="0.25">
      <c r="G22" s="6" t="s">
        <v>6</v>
      </c>
      <c r="H22" s="6"/>
      <c r="I22" s="13" t="str">
        <f>ORG</f>
        <v>АО "Магаданэлектросеть"</v>
      </c>
      <c r="J22" s="13"/>
      <c r="K22" s="13"/>
      <c r="L22" s="13"/>
    </row>
    <row r="23" spans="7:12" ht="27.75" customHeight="1" x14ac:dyDescent="0.25">
      <c r="G23" s="6" t="s">
        <v>7</v>
      </c>
      <c r="H23" s="6"/>
      <c r="I23" s="14" t="str">
        <f>[1]Титульный!H56</f>
        <v>685000,49, Магадан г., ул.Пролетарская,98</v>
      </c>
      <c r="J23" s="15"/>
      <c r="K23" s="15"/>
      <c r="L23" s="16"/>
    </row>
    <row r="24" spans="7:12" ht="27.75" customHeight="1" x14ac:dyDescent="0.25">
      <c r="G24" s="6" t="s">
        <v>8</v>
      </c>
      <c r="H24" s="6"/>
      <c r="I24" s="14" t="str">
        <f>[1]Титульный!H57</f>
        <v>685000,49, Магадан г., ул.Пролетарская,98</v>
      </c>
      <c r="J24" s="15"/>
      <c r="K24" s="15"/>
      <c r="L24" s="16"/>
    </row>
    <row r="25" spans="7:12" ht="11.25" customHeight="1" x14ac:dyDescent="0.25">
      <c r="G25" s="6" t="s">
        <v>9</v>
      </c>
      <c r="H25" s="6"/>
      <c r="I25" s="17" t="str">
        <f>INN</f>
        <v>4909044901</v>
      </c>
      <c r="J25" s="18"/>
      <c r="K25" s="18"/>
      <c r="L25" s="19"/>
    </row>
    <row r="26" spans="7:12" ht="11.25" customHeight="1" x14ac:dyDescent="0.25">
      <c r="G26" s="6" t="s">
        <v>10</v>
      </c>
      <c r="H26" s="6"/>
      <c r="I26" s="17" t="str">
        <f>KPP</f>
        <v>490901001</v>
      </c>
      <c r="J26" s="18"/>
      <c r="K26" s="18"/>
      <c r="L26" s="19"/>
    </row>
    <row r="27" spans="7:12" ht="11.25" customHeight="1" x14ac:dyDescent="0.25">
      <c r="G27" s="6" t="s">
        <v>11</v>
      </c>
      <c r="H27" s="6"/>
      <c r="I27" s="17" t="str">
        <f>[1]Титульный!H60</f>
        <v>Баранов Игорь Юрьевич</v>
      </c>
      <c r="J27" s="18"/>
      <c r="K27" s="18"/>
      <c r="L27" s="19"/>
    </row>
    <row r="28" spans="7:12" ht="11.25" customHeight="1" x14ac:dyDescent="0.25">
      <c r="G28" s="6" t="s">
        <v>12</v>
      </c>
      <c r="H28" s="6"/>
      <c r="I28" s="20" t="str">
        <f>[1]Титульный!H71</f>
        <v>main@oaomes.ru</v>
      </c>
      <c r="J28" s="21"/>
      <c r="K28" s="21"/>
      <c r="L28" s="22"/>
    </row>
    <row r="29" spans="7:12" ht="11.25" customHeight="1" x14ac:dyDescent="0.25">
      <c r="G29" s="6" t="s">
        <v>13</v>
      </c>
      <c r="H29" s="6"/>
      <c r="I29" s="20" t="str">
        <f>[1]Титульный!H61</f>
        <v>(4132)606-385</v>
      </c>
      <c r="J29" s="21"/>
      <c r="K29" s="21"/>
      <c r="L29" s="22"/>
    </row>
    <row r="30" spans="7:12" ht="11.25" customHeight="1" x14ac:dyDescent="0.25">
      <c r="G30" s="23" t="s">
        <v>14</v>
      </c>
      <c r="H30" s="23"/>
      <c r="I30" s="24"/>
      <c r="J30" s="24"/>
      <c r="K30" s="24"/>
      <c r="L30" s="24"/>
    </row>
    <row r="31" spans="7:12" ht="4.5" customHeight="1" x14ac:dyDescent="0.25"/>
    <row r="32" spans="7:12" ht="4.5" customHeight="1" x14ac:dyDescent="0.25"/>
    <row r="33" spans="7:12" ht="18.75" customHeight="1" x14ac:dyDescent="0.25">
      <c r="G33" s="5" t="s">
        <v>15</v>
      </c>
      <c r="H33" s="5"/>
      <c r="I33" s="5"/>
      <c r="J33" s="5"/>
      <c r="K33" s="5"/>
      <c r="L33" s="5"/>
    </row>
    <row r="34" spans="7:12" ht="1.5" customHeight="1" x14ac:dyDescent="0.25"/>
    <row r="35" spans="7:12" ht="1.5" customHeight="1" x14ac:dyDescent="0.25"/>
    <row r="36" spans="7:12" ht="45" customHeight="1" x14ac:dyDescent="0.25">
      <c r="G36" s="25" t="s">
        <v>16</v>
      </c>
      <c r="H36" s="25"/>
      <c r="I36" s="26" t="s">
        <v>17</v>
      </c>
      <c r="J36" s="26" t="s">
        <v>18</v>
      </c>
      <c r="K36" s="26" t="s">
        <v>19</v>
      </c>
      <c r="L36" s="26" t="s">
        <v>20</v>
      </c>
    </row>
    <row r="37" spans="7:12" ht="24.75" customHeight="1" x14ac:dyDescent="0.25">
      <c r="G37" s="27" t="s">
        <v>21</v>
      </c>
      <c r="H37" s="27"/>
      <c r="I37" s="27"/>
      <c r="J37" s="27"/>
      <c r="K37" s="27"/>
      <c r="L37" s="27"/>
    </row>
    <row r="38" spans="7:12" ht="23.25" customHeight="1" x14ac:dyDescent="0.25">
      <c r="G38" s="28">
        <v>1</v>
      </c>
      <c r="H38" s="29" t="s">
        <v>22</v>
      </c>
      <c r="I38" s="29"/>
      <c r="J38" s="29"/>
      <c r="K38" s="29"/>
      <c r="L38" s="30"/>
    </row>
    <row r="39" spans="7:12" ht="11.25" customHeight="1" x14ac:dyDescent="0.25">
      <c r="G39" s="31" t="s">
        <v>23</v>
      </c>
      <c r="H39" s="32" t="s">
        <v>24</v>
      </c>
      <c r="I39" s="31" t="s">
        <v>25</v>
      </c>
      <c r="J39" s="33">
        <f>'[1]финансовые показатели'!L28</f>
        <v>1511790</v>
      </c>
      <c r="K39" s="33">
        <f>'[1]Расчет НВВ'!AO145</f>
        <v>436215.23243701993</v>
      </c>
      <c r="L39" s="33">
        <f>'[1]Расчет НВВ'!BA145</f>
        <v>480450.33580515761</v>
      </c>
    </row>
    <row r="40" spans="7:12" ht="11.25" customHeight="1" x14ac:dyDescent="0.25">
      <c r="G40" s="26" t="s">
        <v>26</v>
      </c>
      <c r="H40" s="34" t="s">
        <v>27</v>
      </c>
      <c r="I40" s="26" t="s">
        <v>25</v>
      </c>
      <c r="J40" s="33">
        <f>'[1]финансовые показатели'!L36</f>
        <v>-145510.90520000001</v>
      </c>
      <c r="K40" s="33">
        <v>0</v>
      </c>
      <c r="L40" s="33">
        <v>0</v>
      </c>
    </row>
    <row r="41" spans="7:12" ht="23.25" customHeight="1" x14ac:dyDescent="0.25">
      <c r="G41" s="26" t="s">
        <v>28</v>
      </c>
      <c r="H41" s="34" t="s">
        <v>29</v>
      </c>
      <c r="I41" s="26" t="s">
        <v>25</v>
      </c>
      <c r="J41" s="33">
        <f>'[1]финансовые показатели'!L44</f>
        <v>-110668.8352</v>
      </c>
      <c r="K41" s="33">
        <v>0</v>
      </c>
      <c r="L41" s="33">
        <v>0</v>
      </c>
    </row>
    <row r="42" spans="7:12" ht="11.25" customHeight="1" x14ac:dyDescent="0.25">
      <c r="G42" s="26" t="s">
        <v>30</v>
      </c>
      <c r="H42" s="34" t="s">
        <v>31</v>
      </c>
      <c r="I42" s="26" t="s">
        <v>25</v>
      </c>
      <c r="J42" s="33">
        <f>'[1]финансовые показатели'!L46</f>
        <v>-110668.8352</v>
      </c>
      <c r="K42" s="33">
        <f>K40*0.8</f>
        <v>0</v>
      </c>
      <c r="L42" s="33">
        <f>L40*0.8</f>
        <v>0</v>
      </c>
    </row>
    <row r="43" spans="7:12" ht="11.25" customHeight="1" x14ac:dyDescent="0.25">
      <c r="G43" s="28" t="s">
        <v>32</v>
      </c>
      <c r="H43" s="29" t="s">
        <v>33</v>
      </c>
      <c r="I43" s="35"/>
      <c r="J43" s="29"/>
      <c r="K43" s="29"/>
      <c r="L43" s="30"/>
    </row>
    <row r="44" spans="7:12" ht="57" customHeight="1" x14ac:dyDescent="0.25">
      <c r="G44" s="26" t="s">
        <v>34</v>
      </c>
      <c r="H44" s="34" t="s">
        <v>35</v>
      </c>
      <c r="I44" s="26" t="s">
        <v>36</v>
      </c>
      <c r="J44" s="36">
        <f>IF(J39=0,0,J40/J39)</f>
        <v>-9.6250739322260373E-2</v>
      </c>
      <c r="K44" s="36">
        <f>IF(K39=0,0,K40/K39)</f>
        <v>0</v>
      </c>
      <c r="L44" s="36">
        <f>IF(L39=0,0,L40/L39)</f>
        <v>0</v>
      </c>
    </row>
    <row r="45" spans="7:12" ht="23.25" customHeight="1" x14ac:dyDescent="0.25">
      <c r="G45" s="28" t="s">
        <v>37</v>
      </c>
      <c r="H45" s="29" t="s">
        <v>38</v>
      </c>
      <c r="I45" s="35"/>
      <c r="J45" s="29"/>
      <c r="K45" s="29"/>
      <c r="L45" s="30"/>
    </row>
    <row r="46" spans="7:12" ht="11.25" customHeight="1" x14ac:dyDescent="0.25">
      <c r="G46" s="26" t="s">
        <v>39</v>
      </c>
      <c r="H46" s="37" t="s">
        <v>40</v>
      </c>
      <c r="I46" s="26" t="s">
        <v>41</v>
      </c>
      <c r="J46" s="38">
        <f>[1]Тариф!S38</f>
        <v>46.87</v>
      </c>
      <c r="K46" s="38">
        <f>[1]Тариф!T38</f>
        <v>45.190000000000005</v>
      </c>
      <c r="L46" s="38">
        <f>[1]Тариф!Z38</f>
        <v>45.19</v>
      </c>
    </row>
    <row r="47" spans="7:12" ht="23.25" customHeight="1" x14ac:dyDescent="0.25">
      <c r="G47" s="26" t="s">
        <v>42</v>
      </c>
      <c r="H47" s="37" t="s">
        <v>43</v>
      </c>
      <c r="I47" s="26" t="s">
        <v>44</v>
      </c>
      <c r="J47" s="38">
        <f>[1]Тариф!S23*1000</f>
        <v>340360</v>
      </c>
      <c r="K47" s="38">
        <f>[1]Тариф!T23*1000</f>
        <v>323800</v>
      </c>
      <c r="L47" s="38">
        <f>[1]Тариф!Z23*1000</f>
        <v>335800</v>
      </c>
    </row>
    <row r="48" spans="7:12" ht="50.25" customHeight="1" x14ac:dyDescent="0.25">
      <c r="G48" s="26" t="s">
        <v>45</v>
      </c>
      <c r="H48" s="37" t="s">
        <v>46</v>
      </c>
      <c r="I48" s="26" t="s">
        <v>47</v>
      </c>
      <c r="J48" s="38">
        <v>115381</v>
      </c>
      <c r="K48" s="38">
        <v>115000</v>
      </c>
      <c r="L48" s="38">
        <f>K48</f>
        <v>115000</v>
      </c>
    </row>
    <row r="49" spans="7:12" ht="30.75" customHeight="1" x14ac:dyDescent="0.25">
      <c r="G49" s="26" t="s">
        <v>48</v>
      </c>
      <c r="H49" s="34" t="s">
        <v>49</v>
      </c>
      <c r="I49" s="26" t="s">
        <v>36</v>
      </c>
      <c r="J49" s="38">
        <f>[1]Тариф!S16</f>
        <v>10.1434829368098</v>
      </c>
      <c r="K49" s="38">
        <f>[1]Тариф!T16</f>
        <v>13.756613756613756</v>
      </c>
      <c r="L49" s="38">
        <f>[1]Тариф!Z16</f>
        <v>13.333333333333334</v>
      </c>
    </row>
    <row r="50" spans="7:12" ht="103.5" customHeight="1" x14ac:dyDescent="0.25">
      <c r="G50" s="26" t="s">
        <v>50</v>
      </c>
      <c r="H50" s="37" t="s">
        <v>51</v>
      </c>
      <c r="I50" s="26"/>
      <c r="J50" s="39" t="s">
        <v>52</v>
      </c>
      <c r="K50" s="39" t="s">
        <v>52</v>
      </c>
      <c r="L50" s="39" t="s">
        <v>52</v>
      </c>
    </row>
    <row r="51" spans="7:12" ht="38.25" customHeight="1" x14ac:dyDescent="0.25">
      <c r="G51" s="26" t="s">
        <v>53</v>
      </c>
      <c r="H51" s="40" t="s">
        <v>54</v>
      </c>
      <c r="I51" s="26" t="s">
        <v>25</v>
      </c>
      <c r="J51" s="38">
        <f>'[1]Расчет НВВ'!AE145</f>
        <v>431825.54579776328</v>
      </c>
      <c r="K51" s="38">
        <f>IFERROR('[1]Расчет НВВ'!AP145,0)</f>
        <v>436215.23243701993</v>
      </c>
      <c r="L51" s="38">
        <f>'[1]Расчет НВВ'!BB145</f>
        <v>480450.33580515761</v>
      </c>
    </row>
    <row r="52" spans="7:12" ht="61.5" customHeight="1" x14ac:dyDescent="0.25">
      <c r="G52" s="26" t="s">
        <v>55</v>
      </c>
      <c r="H52" s="34" t="s">
        <v>56</v>
      </c>
      <c r="I52" s="26" t="s">
        <v>25</v>
      </c>
      <c r="J52" s="38">
        <f>'[1]Расчет НВВ'!AE65</f>
        <v>270145.50201042357</v>
      </c>
      <c r="K52" s="38">
        <f>'[1]Расчет НВВ'!AP65</f>
        <v>256288.28708309992</v>
      </c>
      <c r="L52" s="38">
        <f>'[1]Расчет НВВ'!BB65</f>
        <v>268983.42072784173</v>
      </c>
    </row>
    <row r="53" spans="7:12" ht="11.25" customHeight="1" x14ac:dyDescent="0.15">
      <c r="G53" s="26"/>
      <c r="H53" s="40" t="s">
        <v>57</v>
      </c>
      <c r="I53" s="26"/>
      <c r="J53" s="41"/>
      <c r="K53" s="41"/>
      <c r="L53" s="41"/>
    </row>
    <row r="54" spans="7:12" ht="11.25" customHeight="1" x14ac:dyDescent="0.25">
      <c r="G54" s="26" t="s">
        <v>58</v>
      </c>
      <c r="H54" s="42" t="s">
        <v>59</v>
      </c>
      <c r="I54" s="26" t="s">
        <v>25</v>
      </c>
      <c r="J54" s="43">
        <f>'[1]Расчет НВВ'!AE34</f>
        <v>210830.9320104236</v>
      </c>
      <c r="K54" s="43">
        <f>'[1]Расчет НВВ'!AP34</f>
        <v>225987.04180999991</v>
      </c>
      <c r="L54" s="43">
        <f>'[1]Расчет НВВ'!BB34</f>
        <v>237181.21588018505</v>
      </c>
    </row>
    <row r="55" spans="7:12" ht="11.25" customHeight="1" x14ac:dyDescent="0.25">
      <c r="G55" s="26" t="s">
        <v>60</v>
      </c>
      <c r="H55" s="42" t="s">
        <v>61</v>
      </c>
      <c r="I55" s="26" t="s">
        <v>25</v>
      </c>
      <c r="J55" s="43">
        <f>'[1]Расчет НВВ'!AE39</f>
        <v>0</v>
      </c>
      <c r="K55" s="43">
        <f>'[1]Расчет НВВ'!AP39</f>
        <v>0</v>
      </c>
      <c r="L55" s="43">
        <f>'[1]Расчет НВВ'!BB39</f>
        <v>0</v>
      </c>
    </row>
    <row r="56" spans="7:12" ht="11.25" customHeight="1" x14ac:dyDescent="0.25">
      <c r="G56" s="26" t="s">
        <v>62</v>
      </c>
      <c r="H56" s="42" t="s">
        <v>63</v>
      </c>
      <c r="I56" s="26" t="s">
        <v>25</v>
      </c>
      <c r="J56" s="43">
        <f>'[1]Расчет НВВ'!AE31</f>
        <v>29533.250000000004</v>
      </c>
      <c r="K56" s="43">
        <f>'[1]Расчет НВВ'!AP31</f>
        <v>17248.488376400001</v>
      </c>
      <c r="L56" s="43">
        <f>'[1]Расчет НВВ'!BB31</f>
        <v>18102.885070062293</v>
      </c>
    </row>
    <row r="57" spans="7:12" ht="50.25" customHeight="1" x14ac:dyDescent="0.25">
      <c r="G57" s="26" t="s">
        <v>64</v>
      </c>
      <c r="H57" s="34" t="s">
        <v>65</v>
      </c>
      <c r="I57" s="26" t="s">
        <v>25</v>
      </c>
      <c r="J57" s="38">
        <f>'[1]Расчет НВВ'!AE110</f>
        <v>161680.04378733967</v>
      </c>
      <c r="K57" s="38">
        <f>'[1]Расчет НВВ'!AP110</f>
        <v>179972.87907700005</v>
      </c>
      <c r="L57" s="38">
        <f>'[1]Расчет НВВ'!BB110</f>
        <v>188609.10507731588</v>
      </c>
    </row>
    <row r="58" spans="7:12" ht="23.25" customHeight="1" x14ac:dyDescent="0.25">
      <c r="G58" s="26" t="s">
        <v>66</v>
      </c>
      <c r="H58" s="34" t="s">
        <v>67</v>
      </c>
      <c r="I58" s="26" t="s">
        <v>25</v>
      </c>
      <c r="J58" s="38">
        <f>'[1]Расчет НВВ'!AE115</f>
        <v>0</v>
      </c>
      <c r="K58" s="38">
        <f>'[1]Расчет НВВ'!AP115</f>
        <v>-45.93372308</v>
      </c>
      <c r="L58" s="38">
        <f>'[1]Расчет НВВ'!BB115</f>
        <v>22857.81</v>
      </c>
    </row>
    <row r="59" spans="7:12" ht="23.25" customHeight="1" x14ac:dyDescent="0.25">
      <c r="G59" s="26" t="s">
        <v>68</v>
      </c>
      <c r="H59" s="34" t="s">
        <v>69</v>
      </c>
      <c r="I59" s="26" t="s">
        <v>25</v>
      </c>
      <c r="J59" s="38">
        <f>'[1]Расчет НВВ'!AE92</f>
        <v>0</v>
      </c>
      <c r="K59" s="38">
        <f>'[1]Расчет НВВ'!AP92</f>
        <v>0</v>
      </c>
      <c r="L59" s="38">
        <f>'[1]Расчет НВВ'!BB92</f>
        <v>0</v>
      </c>
    </row>
    <row r="60" spans="7:12" ht="241.5" customHeight="1" x14ac:dyDescent="0.25">
      <c r="G60" s="26" t="s">
        <v>70</v>
      </c>
      <c r="H60" s="42" t="s">
        <v>71</v>
      </c>
      <c r="I60" s="26"/>
      <c r="J60" s="39" t="s">
        <v>72</v>
      </c>
      <c r="K60" s="39" t="s">
        <v>73</v>
      </c>
      <c r="L60" s="39" t="s">
        <v>73</v>
      </c>
    </row>
    <row r="61" spans="7:12" ht="11.25" customHeight="1" x14ac:dyDescent="0.25">
      <c r="G61" s="44" t="s">
        <v>74</v>
      </c>
      <c r="H61" s="45" t="s">
        <v>75</v>
      </c>
      <c r="I61" s="26" t="s">
        <v>76</v>
      </c>
      <c r="J61" s="43">
        <f>'[1]Свод УЕ '!M37</f>
        <v>8249.3050000000003</v>
      </c>
      <c r="K61" s="43">
        <f>'[1]Свод УЕ '!M39</f>
        <v>8245.6450000000004</v>
      </c>
      <c r="L61" s="43">
        <f>'[1]Свод УЕ '!M41</f>
        <v>8288.7049999999999</v>
      </c>
    </row>
    <row r="62" spans="7:12" ht="33.75" customHeight="1" x14ac:dyDescent="0.25">
      <c r="G62" s="44" t="s">
        <v>77</v>
      </c>
      <c r="H62" s="34" t="s">
        <v>78</v>
      </c>
      <c r="I62" s="26" t="s">
        <v>79</v>
      </c>
      <c r="J62" s="43">
        <f>IF('[1]Расчет НВВ'!AE24=0,0,'[1]Расчет НВВ'!AE65/'[1]Расчет НВВ'!AE24)</f>
        <v>32.747668077543935</v>
      </c>
      <c r="K62" s="43">
        <f>IF('[1]Расчет НВВ'!AO24=0,0,'[1]Расчет НВВ'!AP65/'[1]Расчет НВВ'!AO24)</f>
        <v>31.081654265142376</v>
      </c>
      <c r="L62" s="43">
        <f>IF('[1]Расчет НВВ'!BA24=0,0,'[1]Расчет НВВ'!BB65/'[1]Расчет НВВ'!BA24)</f>
        <v>32.451802872444098</v>
      </c>
    </row>
    <row r="63" spans="7:12" ht="24.75" customHeight="1" x14ac:dyDescent="0.25">
      <c r="G63" s="28" t="s">
        <v>80</v>
      </c>
      <c r="H63" s="46" t="s">
        <v>81</v>
      </c>
      <c r="I63" s="46"/>
      <c r="J63" s="46"/>
      <c r="K63" s="29"/>
      <c r="L63" s="30"/>
    </row>
    <row r="64" spans="7:12" ht="11.25" customHeight="1" x14ac:dyDescent="0.25">
      <c r="G64" s="44" t="s">
        <v>82</v>
      </c>
      <c r="H64" s="34" t="s">
        <v>83</v>
      </c>
      <c r="I64" s="26" t="s">
        <v>84</v>
      </c>
      <c r="J64" s="38">
        <f>[1]Персонал!O17</f>
        <v>221.00903383550701</v>
      </c>
      <c r="K64" s="38">
        <f>[1]Персонал!R17</f>
        <v>222.07237000000001</v>
      </c>
      <c r="L64" s="38">
        <v>221.01</v>
      </c>
    </row>
    <row r="65" spans="1:15" ht="23.25" customHeight="1" x14ac:dyDescent="0.25">
      <c r="G65" s="44" t="s">
        <v>85</v>
      </c>
      <c r="H65" s="34" t="s">
        <v>86</v>
      </c>
      <c r="I65" s="26" t="s">
        <v>87</v>
      </c>
      <c r="J65" s="38">
        <f>[1]Персонал!O41/1000</f>
        <v>78.401221145927224</v>
      </c>
      <c r="K65" s="38">
        <f>[1]Персонал!R41/1000</f>
        <v>84.802325855155502</v>
      </c>
      <c r="L65" s="38">
        <v>88.547106600000006</v>
      </c>
    </row>
    <row r="66" spans="1:15" ht="309" customHeight="1" x14ac:dyDescent="0.25">
      <c r="G66" s="44" t="s">
        <v>88</v>
      </c>
      <c r="H66" s="34" t="s">
        <v>89</v>
      </c>
      <c r="I66" s="26"/>
      <c r="J66" s="39" t="s">
        <v>90</v>
      </c>
      <c r="K66" s="39" t="s">
        <v>91</v>
      </c>
      <c r="L66" s="39" t="s">
        <v>91</v>
      </c>
    </row>
    <row r="67" spans="1:15" ht="23.25" customHeight="1" x14ac:dyDescent="0.25">
      <c r="G67" s="44" t="s">
        <v>92</v>
      </c>
      <c r="H67" s="40" t="s">
        <v>93</v>
      </c>
      <c r="I67" s="26" t="s">
        <v>25</v>
      </c>
      <c r="J67" s="38">
        <f>'[1]Бухгалтерский баланс. Раздел П'!I11</f>
        <v>52274</v>
      </c>
      <c r="K67" s="38">
        <f>J67</f>
        <v>52274</v>
      </c>
      <c r="L67" s="38">
        <f>K67</f>
        <v>52274</v>
      </c>
    </row>
    <row r="68" spans="1:15" ht="34.5" customHeight="1" x14ac:dyDescent="0.25">
      <c r="G68" s="44" t="s">
        <v>94</v>
      </c>
      <c r="H68" s="40" t="s">
        <v>95</v>
      </c>
      <c r="I68" s="26" t="s">
        <v>25</v>
      </c>
      <c r="J68" s="38">
        <f>'[1]Бухгалтерский баланс. Раздел А'!I28-('[1]Бухгалтерский баланс. Раздел П'!I30-'[1]Бухгалтерский баланс. Раздел П'!I27)</f>
        <v>-508489</v>
      </c>
      <c r="K68" s="38">
        <v>-447589</v>
      </c>
      <c r="L68" s="38">
        <v>-317709</v>
      </c>
    </row>
    <row r="69" spans="1:15" ht="6" customHeight="1" x14ac:dyDescent="0.25"/>
    <row r="70" spans="1:15" ht="6" customHeight="1" x14ac:dyDescent="0.25"/>
    <row r="71" spans="1:15" ht="6" customHeight="1" x14ac:dyDescent="0.25"/>
    <row r="72" spans="1:15" ht="6" customHeight="1" x14ac:dyDescent="0.25"/>
    <row r="73" spans="1:15" ht="23.25" customHeight="1" x14ac:dyDescent="0.25">
      <c r="G73" s="5" t="s">
        <v>96</v>
      </c>
      <c r="H73" s="5"/>
      <c r="I73" s="5"/>
      <c r="J73" s="5"/>
      <c r="K73" s="5"/>
      <c r="L73" s="5"/>
      <c r="M73" s="5"/>
      <c r="N73" s="5"/>
      <c r="O73" s="5"/>
    </row>
    <row r="74" spans="1:15" ht="11.25" customHeight="1" x14ac:dyDescent="0.25"/>
    <row r="75" spans="1:15" ht="24" customHeight="1" x14ac:dyDescent="0.25">
      <c r="G75" s="47" t="s">
        <v>16</v>
      </c>
      <c r="H75" s="47"/>
      <c r="I75" s="48" t="s">
        <v>97</v>
      </c>
      <c r="J75" s="25" t="s">
        <v>18</v>
      </c>
      <c r="K75" s="25"/>
      <c r="L75" s="25" t="s">
        <v>98</v>
      </c>
      <c r="M75" s="25"/>
      <c r="N75" s="25" t="s">
        <v>99</v>
      </c>
      <c r="O75" s="25"/>
    </row>
    <row r="76" spans="1:15" ht="11.25" customHeight="1" x14ac:dyDescent="0.25">
      <c r="G76" s="47"/>
      <c r="H76" s="47"/>
      <c r="I76" s="48"/>
      <c r="J76" s="26" t="s">
        <v>100</v>
      </c>
      <c r="K76" s="26" t="s">
        <v>101</v>
      </c>
      <c r="L76" s="26" t="s">
        <v>100</v>
      </c>
      <c r="M76" s="26" t="s">
        <v>101</v>
      </c>
      <c r="N76" s="26" t="s">
        <v>100</v>
      </c>
      <c r="O76" s="26" t="s">
        <v>101</v>
      </c>
    </row>
    <row r="77" spans="1:15" ht="20.25" customHeight="1" x14ac:dyDescent="0.25">
      <c r="G77" s="49" t="s">
        <v>102</v>
      </c>
      <c r="H77" s="50"/>
      <c r="I77" s="50"/>
      <c r="J77" s="29"/>
      <c r="K77" s="29"/>
      <c r="L77" s="29"/>
      <c r="M77" s="29"/>
      <c r="N77" s="29"/>
      <c r="O77" s="29"/>
    </row>
    <row r="78" spans="1:15" ht="20.25" customHeight="1" x14ac:dyDescent="0.25">
      <c r="G78" s="28">
        <v>1</v>
      </c>
      <c r="H78" s="29" t="s">
        <v>103</v>
      </c>
      <c r="I78" s="29"/>
      <c r="J78" s="29"/>
      <c r="K78" s="29"/>
      <c r="L78" s="29"/>
      <c r="M78" s="29"/>
      <c r="N78" s="29"/>
      <c r="O78" s="29"/>
    </row>
    <row r="79" spans="1:15" ht="23.25" hidden="1" customHeight="1" x14ac:dyDescent="0.15">
      <c r="A79" s="51" t="b">
        <f>[1]Настройка!D7=1</f>
        <v>0</v>
      </c>
      <c r="G79" s="44" t="s">
        <v>23</v>
      </c>
      <c r="H79" s="34" t="s">
        <v>104</v>
      </c>
      <c r="I79" s="26" t="s">
        <v>105</v>
      </c>
      <c r="J79" s="38"/>
      <c r="K79" s="38"/>
      <c r="L79" s="38"/>
      <c r="M79" s="38"/>
      <c r="N79" s="38">
        <f>[1]Тариф!AA57</f>
        <v>0</v>
      </c>
      <c r="O79" s="38">
        <f>[1]Тариф!AB57</f>
        <v>0</v>
      </c>
    </row>
    <row r="80" spans="1:15" ht="23.25" hidden="1" customHeight="1" x14ac:dyDescent="0.15">
      <c r="A80" s="51" t="b">
        <f>[1]Настройка!D7=1</f>
        <v>0</v>
      </c>
      <c r="G80" s="52" t="s">
        <v>26</v>
      </c>
      <c r="H80" s="53" t="s">
        <v>106</v>
      </c>
      <c r="I80" s="54" t="s">
        <v>107</v>
      </c>
      <c r="J80" s="55"/>
      <c r="K80" s="55"/>
      <c r="L80" s="55"/>
      <c r="M80" s="55"/>
      <c r="N80" s="55">
        <f>[1]Тариф!AA81</f>
        <v>0</v>
      </c>
      <c r="O80" s="55">
        <f>[1]Тариф!AB81</f>
        <v>0</v>
      </c>
    </row>
    <row r="81" spans="1:15" ht="18" hidden="1" customHeight="1" x14ac:dyDescent="0.15">
      <c r="A81" s="51" t="b">
        <f>[1]Настройка!D7=1</f>
        <v>0</v>
      </c>
      <c r="G81" s="28" t="s">
        <v>32</v>
      </c>
      <c r="H81" s="29" t="s">
        <v>108</v>
      </c>
      <c r="I81" s="56" t="s">
        <v>107</v>
      </c>
      <c r="J81" s="38"/>
      <c r="K81" s="38"/>
      <c r="L81" s="38"/>
      <c r="M81" s="38"/>
      <c r="N81" s="38">
        <f>[1]Тариф!AA82</f>
        <v>0</v>
      </c>
      <c r="O81" s="38">
        <f>[1]Тариф!AB82</f>
        <v>0</v>
      </c>
    </row>
    <row r="82" spans="1:15" ht="23.25" hidden="1" customHeight="1" x14ac:dyDescent="0.15">
      <c r="A82" s="51" t="b">
        <f>FALSE</f>
        <v>0</v>
      </c>
    </row>
    <row r="83" spans="1:15" ht="23.25" hidden="1" customHeight="1" x14ac:dyDescent="0.15">
      <c r="A83" s="51" t="b">
        <f>[1]Настройка!D8=1</f>
        <v>0</v>
      </c>
      <c r="G83" s="52" t="s">
        <v>23</v>
      </c>
      <c r="H83" s="53" t="s">
        <v>104</v>
      </c>
      <c r="I83" s="54" t="s">
        <v>105</v>
      </c>
      <c r="J83" s="55"/>
      <c r="K83" s="57"/>
      <c r="L83" s="38"/>
      <c r="M83" s="38"/>
      <c r="N83" s="38">
        <f>[1]Тариф!AA59</f>
        <v>0</v>
      </c>
      <c r="O83" s="38">
        <f>[1]Тариф!AB59</f>
        <v>0</v>
      </c>
    </row>
    <row r="84" spans="1:15" ht="23.25" hidden="1" customHeight="1" x14ac:dyDescent="0.15">
      <c r="A84" s="51" t="b">
        <f>[1]Настройка!D8=1</f>
        <v>0</v>
      </c>
      <c r="G84" s="52" t="s">
        <v>26</v>
      </c>
      <c r="H84" s="53" t="s">
        <v>106</v>
      </c>
      <c r="I84" s="54" t="s">
        <v>107</v>
      </c>
      <c r="J84" s="55"/>
      <c r="K84" s="55"/>
      <c r="L84" s="55"/>
      <c r="M84" s="55"/>
      <c r="N84" s="55">
        <f>[1]Тариф!AA87</f>
        <v>0</v>
      </c>
      <c r="O84" s="55">
        <f>[1]Тариф!AB87</f>
        <v>0</v>
      </c>
    </row>
    <row r="85" spans="1:15" ht="18" hidden="1" customHeight="1" x14ac:dyDescent="0.15">
      <c r="A85" s="51" t="b">
        <f>[1]Настройка!D8=1</f>
        <v>0</v>
      </c>
      <c r="G85" s="28" t="s">
        <v>32</v>
      </c>
      <c r="H85" s="29" t="s">
        <v>108</v>
      </c>
      <c r="I85" s="56" t="s">
        <v>107</v>
      </c>
      <c r="J85" s="38"/>
      <c r="K85" s="38"/>
      <c r="L85" s="38"/>
      <c r="M85" s="38"/>
      <c r="N85" s="38">
        <f>[1]Тариф!AA88</f>
        <v>0</v>
      </c>
      <c r="O85" s="38">
        <f>[1]Тариф!AB88</f>
        <v>0</v>
      </c>
    </row>
    <row r="86" spans="1:15" ht="23.25" hidden="1" customHeight="1" x14ac:dyDescent="0.15">
      <c r="A86" s="51" t="b">
        <f>FALSE</f>
        <v>0</v>
      </c>
    </row>
    <row r="87" spans="1:15" ht="23.25" hidden="1" customHeight="1" x14ac:dyDescent="0.15">
      <c r="A87" s="51" t="b">
        <f>[1]Настройка!D9=1</f>
        <v>0</v>
      </c>
      <c r="G87" s="52" t="s">
        <v>23</v>
      </c>
      <c r="H87" s="53" t="s">
        <v>104</v>
      </c>
      <c r="I87" s="54" t="s">
        <v>105</v>
      </c>
      <c r="J87" s="55"/>
      <c r="K87" s="57"/>
      <c r="L87" s="38"/>
      <c r="M87" s="38"/>
      <c r="N87" s="38">
        <f>[1]Тариф!AA61</f>
        <v>698944.45069749176</v>
      </c>
      <c r="O87" s="38">
        <f>[1]Тариф!AB61</f>
        <v>749094.70224471309</v>
      </c>
    </row>
    <row r="88" spans="1:15" ht="23.25" hidden="1" customHeight="1" x14ac:dyDescent="0.15">
      <c r="A88" s="51" t="b">
        <f>[1]Настройка!D9=1</f>
        <v>0</v>
      </c>
      <c r="G88" s="52" t="s">
        <v>26</v>
      </c>
      <c r="H88" s="53" t="s">
        <v>106</v>
      </c>
      <c r="I88" s="54" t="s">
        <v>107</v>
      </c>
      <c r="J88" s="55"/>
      <c r="K88" s="55"/>
      <c r="L88" s="55"/>
      <c r="M88" s="55"/>
      <c r="N88" s="55">
        <f>[1]Тариф!AA93</f>
        <v>0</v>
      </c>
      <c r="O88" s="55">
        <f>[1]Тариф!AB93</f>
        <v>0</v>
      </c>
    </row>
    <row r="89" spans="1:15" ht="18" hidden="1" customHeight="1" x14ac:dyDescent="0.15">
      <c r="A89" s="51" t="b">
        <f>[1]Настройка!D9=1</f>
        <v>0</v>
      </c>
      <c r="G89" s="28" t="s">
        <v>32</v>
      </c>
      <c r="H89" s="29" t="s">
        <v>108</v>
      </c>
      <c r="I89" s="56" t="s">
        <v>107</v>
      </c>
      <c r="J89" s="38"/>
      <c r="K89" s="38"/>
      <c r="L89" s="38"/>
      <c r="M89" s="38"/>
      <c r="N89" s="38">
        <f>[1]Тариф!AA94</f>
        <v>1180.5578360465254</v>
      </c>
      <c r="O89" s="38">
        <f>[1]Тариф!AB94</f>
        <v>1270.5577732919803</v>
      </c>
    </row>
    <row r="90" spans="1:15" ht="23.25" hidden="1" customHeight="1" x14ac:dyDescent="0.15">
      <c r="A90" s="51" t="b">
        <f>FALSE</f>
        <v>0</v>
      </c>
    </row>
    <row r="91" spans="1:15" ht="23.25" hidden="1" customHeight="1" x14ac:dyDescent="0.15">
      <c r="A91" s="51" t="b">
        <f>[1]Настройка!D10=1</f>
        <v>0</v>
      </c>
      <c r="G91" s="52" t="s">
        <v>23</v>
      </c>
      <c r="H91" s="53" t="s">
        <v>104</v>
      </c>
      <c r="I91" s="54" t="s">
        <v>105</v>
      </c>
      <c r="J91" s="55"/>
      <c r="K91" s="57"/>
      <c r="L91" s="38"/>
      <c r="M91" s="38"/>
      <c r="N91" s="38">
        <f>[1]Тариф!AA63</f>
        <v>864340.0410515921</v>
      </c>
      <c r="O91" s="38">
        <f>[1]Тариф!AB63</f>
        <v>896684.59623972641</v>
      </c>
    </row>
    <row r="92" spans="1:15" ht="23.25" hidden="1" customHeight="1" x14ac:dyDescent="0.15">
      <c r="A92" s="51" t="b">
        <f>[1]Настройка!D10=1</f>
        <v>0</v>
      </c>
      <c r="G92" s="52" t="s">
        <v>26</v>
      </c>
      <c r="H92" s="53" t="s">
        <v>106</v>
      </c>
      <c r="I92" s="54" t="s">
        <v>107</v>
      </c>
      <c r="J92" s="55"/>
      <c r="K92" s="55"/>
      <c r="L92" s="55"/>
      <c r="M92" s="55"/>
      <c r="N92" s="55">
        <f>[1]Тариф!AA99</f>
        <v>0</v>
      </c>
      <c r="O92" s="55">
        <f>[1]Тариф!AB99</f>
        <v>0</v>
      </c>
    </row>
    <row r="93" spans="1:15" ht="18" hidden="1" customHeight="1" x14ac:dyDescent="0.15">
      <c r="A93" s="51" t="b">
        <f>[1]Настройка!D10=1</f>
        <v>0</v>
      </c>
      <c r="G93" s="28" t="s">
        <v>32</v>
      </c>
      <c r="H93" s="29" t="s">
        <v>108</v>
      </c>
      <c r="I93" s="56" t="s">
        <v>107</v>
      </c>
      <c r="J93" s="38"/>
      <c r="K93" s="38"/>
      <c r="L93" s="38"/>
      <c r="M93" s="38"/>
      <c r="N93" s="38">
        <f>[1]Тариф!AA100</f>
        <v>1393.562840915366</v>
      </c>
      <c r="O93" s="38">
        <f>[1]Тариф!AB100</f>
        <v>1450.4775260433059</v>
      </c>
    </row>
    <row r="94" spans="1:15" ht="23.25" hidden="1" customHeight="1" x14ac:dyDescent="0.15">
      <c r="A94" s="51" t="b">
        <f>FALSE</f>
        <v>0</v>
      </c>
    </row>
    <row r="95" spans="1:15" ht="23.25" hidden="1" customHeight="1" x14ac:dyDescent="0.15">
      <c r="A95" s="51" t="b">
        <f>[1]Настройка!D11=1</f>
        <v>0</v>
      </c>
      <c r="G95" s="52" t="s">
        <v>23</v>
      </c>
      <c r="H95" s="53" t="s">
        <v>104</v>
      </c>
      <c r="I95" s="54" t="s">
        <v>105</v>
      </c>
      <c r="J95" s="55"/>
      <c r="K95" s="55"/>
      <c r="L95" s="55"/>
      <c r="M95" s="55"/>
      <c r="N95" s="55">
        <f>[1]Тариф!AA65</f>
        <v>851499.95711959037</v>
      </c>
      <c r="O95" s="55">
        <f>[1]Тариф!AB65</f>
        <v>882661.55167026317</v>
      </c>
    </row>
    <row r="96" spans="1:15" ht="23.25" hidden="1" customHeight="1" x14ac:dyDescent="0.15">
      <c r="A96" s="51" t="b">
        <f>[1]Настройка!D11=1</f>
        <v>0</v>
      </c>
      <c r="G96" s="52" t="s">
        <v>26</v>
      </c>
      <c r="H96" s="53" t="s">
        <v>106</v>
      </c>
      <c r="I96" s="54" t="s">
        <v>107</v>
      </c>
      <c r="J96" s="55"/>
      <c r="K96" s="55"/>
      <c r="L96" s="55"/>
      <c r="M96" s="55"/>
      <c r="N96" s="55">
        <f>[1]Тариф!AA105</f>
        <v>0</v>
      </c>
      <c r="O96" s="55">
        <f>[1]Тариф!AB105</f>
        <v>0</v>
      </c>
    </row>
    <row r="97" spans="1:15" ht="18" hidden="1" customHeight="1" x14ac:dyDescent="0.15">
      <c r="A97" s="51" t="b">
        <f>[1]Настройка!D11=1</f>
        <v>0</v>
      </c>
      <c r="G97" s="28" t="s">
        <v>32</v>
      </c>
      <c r="H97" s="29" t="s">
        <v>108</v>
      </c>
      <c r="I97" s="56" t="s">
        <v>107</v>
      </c>
      <c r="J97" s="38"/>
      <c r="K97" s="38"/>
      <c r="L97" s="38"/>
      <c r="M97" s="38"/>
      <c r="N97" s="38">
        <f>[1]Тариф!AA106</f>
        <v>1392.1254514521256</v>
      </c>
      <c r="O97" s="38">
        <f>[1]Тариф!AB106</f>
        <v>1452.0380071480827</v>
      </c>
    </row>
    <row r="98" spans="1:15" ht="23.25" hidden="1" customHeight="1" x14ac:dyDescent="0.15">
      <c r="A98" s="51" t="b">
        <f>FALSE</f>
        <v>0</v>
      </c>
    </row>
    <row r="99" spans="1:15" ht="23.25" hidden="1" customHeight="1" x14ac:dyDescent="0.15">
      <c r="A99" s="51" t="b">
        <f>[1]Настройка!D12=1</f>
        <v>0</v>
      </c>
      <c r="G99" s="52" t="s">
        <v>23</v>
      </c>
      <c r="H99" s="53" t="s">
        <v>104</v>
      </c>
      <c r="I99" s="54" t="s">
        <v>105</v>
      </c>
      <c r="J99" s="55"/>
      <c r="K99" s="55"/>
      <c r="L99" s="55"/>
      <c r="M99" s="55"/>
      <c r="N99" s="55">
        <f>[1]Тариф!AA67</f>
        <v>851167.47511354147</v>
      </c>
      <c r="O99" s="55">
        <f>[1]Тариф!AB67</f>
        <v>883019.09839326353</v>
      </c>
    </row>
    <row r="100" spans="1:15" ht="23.25" hidden="1" customHeight="1" x14ac:dyDescent="0.15">
      <c r="A100" s="51" t="b">
        <f>[1]Настройка!D12=1</f>
        <v>0</v>
      </c>
      <c r="G100" s="52" t="s">
        <v>26</v>
      </c>
      <c r="H100" s="53" t="s">
        <v>106</v>
      </c>
      <c r="I100" s="54" t="s">
        <v>107</v>
      </c>
      <c r="J100" s="55"/>
      <c r="K100" s="55"/>
      <c r="L100" s="55"/>
      <c r="M100" s="55"/>
      <c r="N100" s="55">
        <f>[1]Тариф!AA111</f>
        <v>0</v>
      </c>
      <c r="O100" s="55">
        <f>[1]Тариф!AB111</f>
        <v>0</v>
      </c>
    </row>
    <row r="101" spans="1:15" ht="18" hidden="1" customHeight="1" x14ac:dyDescent="0.15">
      <c r="A101" s="51" t="b">
        <f>[1]Настройка!D12=1</f>
        <v>0</v>
      </c>
      <c r="G101" s="28" t="s">
        <v>32</v>
      </c>
      <c r="H101" s="29" t="s">
        <v>108</v>
      </c>
      <c r="I101" s="56" t="s">
        <v>107</v>
      </c>
      <c r="J101" s="38"/>
      <c r="K101" s="38"/>
      <c r="L101" s="38"/>
      <c r="M101" s="38"/>
      <c r="N101" s="38">
        <f>[1]Тариф!AA112</f>
        <v>1372.3249049886201</v>
      </c>
      <c r="O101" s="38">
        <f>[1]Тариф!AB112</f>
        <v>1428.3722087538047</v>
      </c>
    </row>
    <row r="102" spans="1:15" ht="23.25" hidden="1" customHeight="1" x14ac:dyDescent="0.15">
      <c r="A102" s="51" t="b">
        <f>FALSE</f>
        <v>0</v>
      </c>
    </row>
    <row r="103" spans="1:15" ht="23.25" customHeight="1" x14ac:dyDescent="0.15">
      <c r="A103" s="51" t="b">
        <f>[1]Настройка!D13=1</f>
        <v>1</v>
      </c>
      <c r="G103" s="52" t="s">
        <v>23</v>
      </c>
      <c r="H103" s="53" t="s">
        <v>104</v>
      </c>
      <c r="I103" s="54" t="s">
        <v>105</v>
      </c>
      <c r="J103" s="55">
        <f>[1]Тариф!S69</f>
        <v>762840.94605529902</v>
      </c>
      <c r="K103" s="55">
        <f>J103</f>
        <v>762840.94605529902</v>
      </c>
      <c r="L103" s="55">
        <f>[1]Тариф!U69</f>
        <v>783736.37303169456</v>
      </c>
      <c r="M103" s="55">
        <f>[1]Тариф!V69</f>
        <v>814834.88052984094</v>
      </c>
      <c r="N103" s="55">
        <f>[1]Тариф!AA69</f>
        <v>863448.51809246361</v>
      </c>
      <c r="O103" s="55">
        <f>[1]Тариф!AB69</f>
        <v>897649.28500204964</v>
      </c>
    </row>
    <row r="104" spans="1:15" ht="23.25" customHeight="1" x14ac:dyDescent="0.15">
      <c r="A104" s="51" t="b">
        <f>[1]Настройка!D13=1</f>
        <v>1</v>
      </c>
      <c r="G104" s="52" t="s">
        <v>26</v>
      </c>
      <c r="H104" s="53" t="s">
        <v>106</v>
      </c>
      <c r="I104" s="54" t="s">
        <v>107</v>
      </c>
      <c r="J104" s="55"/>
      <c r="K104" s="55"/>
      <c r="L104" s="55"/>
      <c r="M104" s="55"/>
      <c r="N104" s="55">
        <f>[1]Тариф!AA117</f>
        <v>0</v>
      </c>
      <c r="O104" s="55">
        <f>[1]Тариф!AB117</f>
        <v>0</v>
      </c>
    </row>
    <row r="105" spans="1:15" ht="18" customHeight="1" x14ac:dyDescent="0.15">
      <c r="A105" s="51" t="b">
        <f>[1]Настройка!D13=1</f>
        <v>1</v>
      </c>
      <c r="G105" s="28" t="s">
        <v>32</v>
      </c>
      <c r="H105" s="29" t="s">
        <v>108</v>
      </c>
      <c r="I105" s="56" t="s">
        <v>107</v>
      </c>
      <c r="J105" s="38">
        <f>[1]Тариф!S118</f>
        <v>1260.5836811004301</v>
      </c>
      <c r="K105" s="38">
        <f>J105</f>
        <v>1260.5836811004301</v>
      </c>
      <c r="L105" s="38">
        <f>[1]Тариф!U118</f>
        <v>1309.4837669218898</v>
      </c>
      <c r="M105" s="38">
        <f>[1]Тариф!V118</f>
        <v>1367.9604629861387</v>
      </c>
      <c r="N105" s="38">
        <f>[1]Тариф!AA118</f>
        <v>1392.1254514521256</v>
      </c>
      <c r="O105" s="38">
        <f>[1]Тариф!AB118</f>
        <v>1452.0380071480827</v>
      </c>
    </row>
    <row r="106" spans="1:15" ht="23.25" hidden="1" customHeight="1" x14ac:dyDescent="0.15">
      <c r="A106" s="51" t="b">
        <f>FALSE</f>
        <v>0</v>
      </c>
    </row>
    <row r="107" spans="1:15" ht="23.25" hidden="1" customHeight="1" x14ac:dyDescent="0.15">
      <c r="A107" s="58" t="b">
        <f>[1]Настройка!D14=1</f>
        <v>0</v>
      </c>
      <c r="G107" s="52" t="s">
        <v>23</v>
      </c>
      <c r="H107" s="53" t="s">
        <v>104</v>
      </c>
      <c r="I107" s="54" t="s">
        <v>105</v>
      </c>
      <c r="J107" s="55"/>
      <c r="K107" s="55"/>
      <c r="L107" s="55"/>
      <c r="M107" s="55"/>
      <c r="N107" s="55"/>
      <c r="O107" s="55"/>
    </row>
    <row r="108" spans="1:15" ht="23.25" hidden="1" customHeight="1" x14ac:dyDescent="0.15">
      <c r="A108" s="58" t="b">
        <f>[1]Настройка!D14=1</f>
        <v>0</v>
      </c>
      <c r="G108" s="52" t="s">
        <v>26</v>
      </c>
      <c r="H108" s="53" t="s">
        <v>106</v>
      </c>
      <c r="I108" s="54" t="s">
        <v>107</v>
      </c>
      <c r="J108" s="55"/>
      <c r="K108" s="55"/>
      <c r="L108" s="55"/>
      <c r="M108" s="55"/>
      <c r="N108" s="55"/>
      <c r="O108" s="55"/>
    </row>
    <row r="109" spans="1:15" ht="18" hidden="1" customHeight="1" x14ac:dyDescent="0.15">
      <c r="A109" s="58" t="b">
        <f>[1]Настройка!D14=1</f>
        <v>0</v>
      </c>
      <c r="G109" s="28" t="s">
        <v>32</v>
      </c>
      <c r="H109" s="29" t="s">
        <v>108</v>
      </c>
      <c r="I109" s="56" t="s">
        <v>107</v>
      </c>
      <c r="J109" s="38"/>
      <c r="K109" s="38"/>
      <c r="L109" s="38"/>
      <c r="M109" s="38"/>
      <c r="N109" s="38"/>
      <c r="O109" s="38"/>
    </row>
    <row r="110" spans="1:15" ht="23.25" customHeight="1" x14ac:dyDescent="0.25"/>
    <row r="111" spans="1:15" s="60" customFormat="1" ht="18" customHeight="1" x14ac:dyDescent="0.15">
      <c r="A111" s="59"/>
      <c r="G111" s="61"/>
      <c r="H111" s="62" t="s">
        <v>109</v>
      </c>
      <c r="I111" s="63" t="s">
        <v>107</v>
      </c>
      <c r="J111" s="64"/>
      <c r="K111" s="64"/>
      <c r="L111" s="64"/>
      <c r="M111" s="64"/>
      <c r="N111" s="64"/>
      <c r="O111" s="64"/>
    </row>
    <row r="112" spans="1:15" s="60" customFormat="1" ht="23.25" hidden="1" customHeight="1" outlineLevel="1" x14ac:dyDescent="0.15">
      <c r="A112" s="59"/>
      <c r="G112" s="65">
        <v>1</v>
      </c>
      <c r="H112" s="66" t="s">
        <v>103</v>
      </c>
      <c r="I112" s="67" t="s">
        <v>105</v>
      </c>
      <c r="J112" s="68"/>
      <c r="K112" s="68"/>
      <c r="L112" s="68"/>
      <c r="M112" s="68"/>
      <c r="N112" s="68"/>
      <c r="O112" s="68"/>
    </row>
    <row r="113" spans="1:15" s="60" customFormat="1" ht="23.25" hidden="1" customHeight="1" outlineLevel="1" x14ac:dyDescent="0.15">
      <c r="A113" s="59"/>
      <c r="G113" s="65" t="s">
        <v>23</v>
      </c>
      <c r="H113" s="66" t="s">
        <v>104</v>
      </c>
      <c r="I113" s="67" t="s">
        <v>105</v>
      </c>
      <c r="J113" s="68"/>
      <c r="K113" s="68"/>
      <c r="L113" s="68"/>
      <c r="M113" s="68"/>
      <c r="N113" s="68"/>
      <c r="O113" s="68"/>
    </row>
    <row r="114" spans="1:15" s="60" customFormat="1" ht="23.25" hidden="1" customHeight="1" outlineLevel="1" x14ac:dyDescent="0.15">
      <c r="A114" s="59"/>
      <c r="G114" s="65"/>
      <c r="H114" s="69" t="s">
        <v>110</v>
      </c>
      <c r="I114" s="70" t="s">
        <v>105</v>
      </c>
      <c r="J114" s="71"/>
      <c r="K114" s="71"/>
      <c r="L114" s="71"/>
      <c r="M114" s="71"/>
      <c r="N114" s="71"/>
      <c r="O114" s="71"/>
    </row>
    <row r="115" spans="1:15" s="60" customFormat="1" ht="23.25" hidden="1" customHeight="1" outlineLevel="1" x14ac:dyDescent="0.15">
      <c r="A115" s="59"/>
      <c r="G115" s="65"/>
      <c r="H115" s="69" t="s">
        <v>111</v>
      </c>
      <c r="I115" s="70" t="s">
        <v>105</v>
      </c>
      <c r="J115" s="71"/>
      <c r="K115" s="71"/>
      <c r="L115" s="71"/>
      <c r="M115" s="71"/>
      <c r="N115" s="71"/>
      <c r="O115" s="71"/>
    </row>
    <row r="116" spans="1:15" s="60" customFormat="1" ht="23.25" hidden="1" customHeight="1" outlineLevel="1" x14ac:dyDescent="0.15">
      <c r="A116" s="59"/>
      <c r="G116" s="65"/>
      <c r="H116" s="69" t="s">
        <v>112</v>
      </c>
      <c r="I116" s="70" t="s">
        <v>105</v>
      </c>
      <c r="J116" s="71"/>
      <c r="K116" s="71"/>
      <c r="L116" s="71"/>
      <c r="M116" s="71"/>
      <c r="N116" s="71"/>
      <c r="O116" s="71"/>
    </row>
    <row r="117" spans="1:15" s="60" customFormat="1" ht="23.25" hidden="1" customHeight="1" outlineLevel="1" x14ac:dyDescent="0.15">
      <c r="A117" s="59"/>
      <c r="G117" s="65"/>
      <c r="H117" s="69" t="s">
        <v>113</v>
      </c>
      <c r="I117" s="70" t="s">
        <v>105</v>
      </c>
      <c r="J117" s="71"/>
      <c r="K117" s="71"/>
      <c r="L117" s="71"/>
      <c r="M117" s="71"/>
      <c r="N117" s="71"/>
      <c r="O117" s="71"/>
    </row>
    <row r="118" spans="1:15" s="60" customFormat="1" ht="23.25" hidden="1" customHeight="1" outlineLevel="1" x14ac:dyDescent="0.15">
      <c r="A118" s="59"/>
      <c r="G118" s="65" t="s">
        <v>26</v>
      </c>
      <c r="H118" s="66" t="s">
        <v>106</v>
      </c>
      <c r="I118" s="67" t="s">
        <v>107</v>
      </c>
      <c r="J118" s="68"/>
      <c r="K118" s="68"/>
      <c r="L118" s="68"/>
      <c r="M118" s="68"/>
      <c r="N118" s="68"/>
      <c r="O118" s="68"/>
    </row>
    <row r="119" spans="1:15" s="60" customFormat="1" ht="23.25" hidden="1" customHeight="1" outlineLevel="1" x14ac:dyDescent="0.15">
      <c r="A119" s="59"/>
      <c r="G119" s="65"/>
      <c r="H119" s="69" t="s">
        <v>110</v>
      </c>
      <c r="I119" s="70" t="s">
        <v>107</v>
      </c>
      <c r="J119" s="71"/>
      <c r="K119" s="71"/>
      <c r="L119" s="71"/>
      <c r="M119" s="71"/>
      <c r="N119" s="71"/>
      <c r="O119" s="71"/>
    </row>
    <row r="120" spans="1:15" s="60" customFormat="1" ht="23.25" hidden="1" customHeight="1" outlineLevel="1" x14ac:dyDescent="0.15">
      <c r="A120" s="59"/>
      <c r="G120" s="65"/>
      <c r="H120" s="69" t="s">
        <v>111</v>
      </c>
      <c r="I120" s="70" t="s">
        <v>107</v>
      </c>
      <c r="J120" s="71"/>
      <c r="K120" s="71"/>
      <c r="L120" s="71"/>
      <c r="M120" s="71"/>
      <c r="N120" s="71"/>
      <c r="O120" s="71"/>
    </row>
    <row r="121" spans="1:15" s="60" customFormat="1" ht="23.25" hidden="1" customHeight="1" outlineLevel="1" x14ac:dyDescent="0.15">
      <c r="A121" s="59"/>
      <c r="G121" s="65"/>
      <c r="H121" s="69" t="s">
        <v>112</v>
      </c>
      <c r="I121" s="70" t="s">
        <v>107</v>
      </c>
      <c r="J121" s="71"/>
      <c r="K121" s="71"/>
      <c r="L121" s="71"/>
      <c r="M121" s="71"/>
      <c r="N121" s="71"/>
      <c r="O121" s="71"/>
    </row>
    <row r="122" spans="1:15" s="60" customFormat="1" ht="23.25" hidden="1" customHeight="1" outlineLevel="1" x14ac:dyDescent="0.15">
      <c r="A122" s="59"/>
      <c r="G122" s="65"/>
      <c r="H122" s="69" t="s">
        <v>113</v>
      </c>
      <c r="I122" s="70" t="s">
        <v>107</v>
      </c>
      <c r="J122" s="71"/>
      <c r="K122" s="71"/>
      <c r="L122" s="71"/>
      <c r="M122" s="71"/>
      <c r="N122" s="71"/>
      <c r="O122" s="71"/>
    </row>
    <row r="123" spans="1:15" s="60" customFormat="1" ht="18" hidden="1" customHeight="1" outlineLevel="1" x14ac:dyDescent="0.15">
      <c r="A123" s="59"/>
      <c r="G123" s="65" t="s">
        <v>32</v>
      </c>
      <c r="H123" s="72" t="s">
        <v>108</v>
      </c>
      <c r="I123" s="63" t="s">
        <v>107</v>
      </c>
      <c r="J123" s="64"/>
      <c r="K123" s="64"/>
      <c r="L123" s="64"/>
      <c r="M123" s="64"/>
      <c r="N123" s="64"/>
      <c r="O123" s="64"/>
    </row>
    <row r="124" spans="1:15" s="60" customFormat="1" ht="23.25" hidden="1" customHeight="1" outlineLevel="1" x14ac:dyDescent="0.15">
      <c r="A124" s="59"/>
      <c r="G124" s="65"/>
      <c r="H124" s="69" t="s">
        <v>110</v>
      </c>
      <c r="I124" s="70" t="s">
        <v>107</v>
      </c>
      <c r="J124" s="71"/>
      <c r="K124" s="71"/>
      <c r="L124" s="71"/>
      <c r="M124" s="71"/>
      <c r="N124" s="71"/>
      <c r="O124" s="71"/>
    </row>
    <row r="125" spans="1:15" s="60" customFormat="1" ht="23.25" hidden="1" customHeight="1" outlineLevel="1" x14ac:dyDescent="0.15">
      <c r="A125" s="59"/>
      <c r="G125" s="65"/>
      <c r="H125" s="69" t="s">
        <v>111</v>
      </c>
      <c r="I125" s="70" t="s">
        <v>107</v>
      </c>
      <c r="J125" s="71"/>
      <c r="K125" s="71"/>
      <c r="L125" s="71"/>
      <c r="M125" s="71"/>
      <c r="N125" s="71"/>
      <c r="O125" s="71"/>
    </row>
    <row r="126" spans="1:15" s="60" customFormat="1" ht="23.25" hidden="1" customHeight="1" outlineLevel="1" x14ac:dyDescent="0.15">
      <c r="A126" s="59"/>
      <c r="G126" s="65"/>
      <c r="H126" s="69" t="s">
        <v>112</v>
      </c>
      <c r="I126" s="70" t="s">
        <v>107</v>
      </c>
      <c r="J126" s="71"/>
      <c r="K126" s="71"/>
      <c r="L126" s="71"/>
      <c r="M126" s="71"/>
      <c r="N126" s="71"/>
      <c r="O126" s="71"/>
    </row>
    <row r="127" spans="1:15" s="60" customFormat="1" ht="23.25" hidden="1" customHeight="1" outlineLevel="1" x14ac:dyDescent="0.15">
      <c r="A127" s="59"/>
      <c r="G127" s="65"/>
      <c r="H127" s="69" t="s">
        <v>113</v>
      </c>
      <c r="I127" s="70" t="s">
        <v>107</v>
      </c>
      <c r="J127" s="71"/>
      <c r="K127" s="71"/>
      <c r="L127" s="71"/>
      <c r="M127" s="71"/>
      <c r="N127" s="71"/>
      <c r="O127" s="71"/>
    </row>
    <row r="128" spans="1:15" s="60" customFormat="1" ht="23.25" customHeight="1" collapsed="1" x14ac:dyDescent="0.25"/>
    <row r="129" spans="7:14" ht="23.25" customHeight="1" x14ac:dyDescent="0.25">
      <c r="G129" s="73" t="s">
        <v>114</v>
      </c>
      <c r="H129" s="3"/>
      <c r="I129" s="3"/>
      <c r="J129" s="3"/>
      <c r="K129" s="3"/>
      <c r="L129" s="3"/>
      <c r="M129" s="3"/>
      <c r="N129" s="3"/>
    </row>
    <row r="130" spans="7:14" ht="23.25" customHeight="1" x14ac:dyDescent="0.25">
      <c r="G130" s="73" t="s">
        <v>115</v>
      </c>
      <c r="H130" s="3"/>
      <c r="I130" s="3"/>
      <c r="J130" s="3"/>
      <c r="K130" s="3"/>
      <c r="L130" s="3"/>
      <c r="M130" s="3"/>
      <c r="N130" s="3"/>
    </row>
    <row r="131" spans="7:14" ht="23.25" customHeight="1" x14ac:dyDescent="0.25">
      <c r="G131" s="73" t="s">
        <v>116</v>
      </c>
      <c r="H131" s="3"/>
      <c r="I131" s="3"/>
      <c r="J131" s="3"/>
      <c r="K131" s="3"/>
      <c r="L131" s="3"/>
      <c r="M131" s="3"/>
      <c r="N131" s="3"/>
    </row>
    <row r="132" spans="7:14" ht="23.25" customHeight="1" x14ac:dyDescent="0.25">
      <c r="G132" s="73" t="s">
        <v>117</v>
      </c>
      <c r="H132" s="3"/>
      <c r="I132" s="3"/>
      <c r="J132" s="3"/>
      <c r="K132" s="3"/>
      <c r="L132" s="3"/>
      <c r="M132" s="3"/>
      <c r="N132" s="3"/>
    </row>
    <row r="133" spans="7:14" ht="23.25" customHeight="1" x14ac:dyDescent="0.25"/>
    <row r="134" spans="7:14" ht="23.25" customHeight="1" x14ac:dyDescent="0.25"/>
    <row r="135" spans="7:14" ht="23.25" customHeight="1" x14ac:dyDescent="0.25"/>
    <row r="136" spans="7:14" ht="23.25" customHeight="1" x14ac:dyDescent="0.25"/>
    <row r="137" spans="7:14" ht="23.25" customHeight="1" x14ac:dyDescent="0.25"/>
    <row r="138" spans="7:14" ht="23.25" customHeight="1" x14ac:dyDescent="0.25"/>
    <row r="139" spans="7:14" ht="23.25" customHeight="1" x14ac:dyDescent="0.25"/>
    <row r="140" spans="7:14" ht="23.25" customHeight="1" x14ac:dyDescent="0.25"/>
    <row r="141" spans="7:14" ht="23.25" customHeight="1" x14ac:dyDescent="0.25"/>
    <row r="142" spans="7:14" ht="23.25" customHeight="1" x14ac:dyDescent="0.25"/>
    <row r="143" spans="7:14" ht="23.25" customHeight="1" x14ac:dyDescent="0.25"/>
    <row r="144" spans="7:14" ht="11.25" customHeight="1" x14ac:dyDescent="0.25"/>
    <row r="145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</sheetData>
  <sheetProtection formatColumns="0" formatRows="0" insertRows="0" deleteColumns="0" deleteRows="0" sort="0" autoFilter="0"/>
  <mergeCells count="47">
    <mergeCell ref="G129:N129"/>
    <mergeCell ref="G130:N130"/>
    <mergeCell ref="G131:N131"/>
    <mergeCell ref="G132:N132"/>
    <mergeCell ref="G77:I77"/>
    <mergeCell ref="H111:O111"/>
    <mergeCell ref="H112:O112"/>
    <mergeCell ref="H113:O113"/>
    <mergeCell ref="H118:O118"/>
    <mergeCell ref="H123:O123"/>
    <mergeCell ref="G73:O73"/>
    <mergeCell ref="G75:H76"/>
    <mergeCell ref="I75:I76"/>
    <mergeCell ref="J75:K75"/>
    <mergeCell ref="L75:M75"/>
    <mergeCell ref="N75:O75"/>
    <mergeCell ref="G30:H30"/>
    <mergeCell ref="I30:L30"/>
    <mergeCell ref="G33:L33"/>
    <mergeCell ref="G36:H36"/>
    <mergeCell ref="G37:L37"/>
    <mergeCell ref="H63:J63"/>
    <mergeCell ref="G27:H27"/>
    <mergeCell ref="I27:L27"/>
    <mergeCell ref="G28:H28"/>
    <mergeCell ref="I28:L28"/>
    <mergeCell ref="G29:H29"/>
    <mergeCell ref="I29:L29"/>
    <mergeCell ref="G24:H24"/>
    <mergeCell ref="I24:L24"/>
    <mergeCell ref="G25:H25"/>
    <mergeCell ref="I25:L25"/>
    <mergeCell ref="G26:H26"/>
    <mergeCell ref="I26:L26"/>
    <mergeCell ref="G18:L18"/>
    <mergeCell ref="G20:H21"/>
    <mergeCell ref="I20:L21"/>
    <mergeCell ref="G22:H22"/>
    <mergeCell ref="I22:L22"/>
    <mergeCell ref="G23:H23"/>
    <mergeCell ref="I23:L23"/>
    <mergeCell ref="G8:K8"/>
    <mergeCell ref="G9:K9"/>
    <mergeCell ref="G10:K10"/>
    <mergeCell ref="G11:K11"/>
    <mergeCell ref="G13:K13"/>
    <mergeCell ref="G14:K14"/>
  </mergeCells>
  <dataValidations count="1">
    <dataValidation type="decimal" allowBlank="1" showErrorMessage="1" errorTitle="Ошибка" error="Допускается ввод только неотрицательных чисел!" sqref="J79:O81 J83:O85 J87:O89 J91:O93 J95:O97 J99:O101 J103:O105 J107:O109 J111:O127" xr:uid="{C1CA183C-F03E-48F5-A7E2-CDDC897BEC0D}">
      <formula1>0</formula1>
      <formula2>9.99999999999999E+23</formula2>
    </dataValidation>
  </dataValidations>
  <pageMargins left="0.7" right="0.7" top="0.75" bottom="0.75" header="0.3" footer="0.3"/>
  <pageSetup scale="71" fitToHeight="0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раскрытия информации</vt:lpstr>
      <vt:lpstr>FORM_INF_DISCL_vis_flags</vt:lpstr>
      <vt:lpstr>'Форма раскрытия информации'!Область_печати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ivory</dc:creator>
  <cp:lastModifiedBy>ivory</cp:lastModifiedBy>
  <cp:lastPrinted>2023-04-18T12:00:45Z</cp:lastPrinted>
  <dcterms:created xsi:type="dcterms:W3CDTF">2023-04-18T11:44:00Z</dcterms:created>
  <dcterms:modified xsi:type="dcterms:W3CDTF">2023-04-18T12:04:48Z</dcterms:modified>
</cp:coreProperties>
</file>