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firstSheet="1" activeTab="1"/>
  </bookViews>
  <sheets>
    <sheet name="2015" sheetId="1" state="hidden" r:id="rId1"/>
    <sheet name="2016" sheetId="2" r:id="rId2"/>
  </sheets>
  <externalReferences>
    <externalReference r:id="rId3"/>
  </externalReferences>
  <definedNames>
    <definedName name="sub_1001" localSheetId="0">'2015'!#REF!</definedName>
    <definedName name="sub_1001" localSheetId="1">'2016'!#REF!</definedName>
    <definedName name="sub_1100" localSheetId="0">'2015'!$A$10</definedName>
    <definedName name="sub_1100" localSheetId="1">'2016'!$A$10</definedName>
    <definedName name="sub_1101" localSheetId="0">'2015'!$A$11</definedName>
    <definedName name="sub_1101" localSheetId="1">'2016'!$A$11</definedName>
    <definedName name="sub_11011" localSheetId="0">'2015'!$A$12</definedName>
    <definedName name="sub_11011" localSheetId="1">'2016'!$A$12</definedName>
    <definedName name="sub_110111" localSheetId="0">'2015'!$A$13</definedName>
    <definedName name="sub_110111" localSheetId="1">'2016'!$A$13</definedName>
    <definedName name="sub_1101111" localSheetId="0">'2015'!$A$14</definedName>
    <definedName name="sub_1101111" localSheetId="1">'2016'!$A$14</definedName>
    <definedName name="sub_1101112" localSheetId="0">'2015'!$A$15</definedName>
    <definedName name="sub_1101112" localSheetId="1">'2016'!$A$15</definedName>
    <definedName name="sub_1101113" localSheetId="0">'2015'!$A$16</definedName>
    <definedName name="sub_1101113" localSheetId="1">'2016'!$A$16</definedName>
    <definedName name="sub_11011131" localSheetId="0">'2015'!$A$17</definedName>
    <definedName name="sub_11011131" localSheetId="1">'2016'!$A$17</definedName>
    <definedName name="sub_110112" localSheetId="0">'2015'!$A$18</definedName>
    <definedName name="sub_110112" localSheetId="1">'2016'!$A$18</definedName>
    <definedName name="sub_1101121" localSheetId="0">'2015'!$A$19</definedName>
    <definedName name="sub_1101121" localSheetId="1">'2016'!$A$19</definedName>
    <definedName name="sub_110113" localSheetId="0">'2015'!$A$20</definedName>
    <definedName name="sub_110113" localSheetId="1">'2016'!$A$20</definedName>
    <definedName name="sub_1101131" localSheetId="0">'2015'!$A$21</definedName>
    <definedName name="sub_1101131" localSheetId="1">'2016'!$A$21</definedName>
    <definedName name="sub_1101132" localSheetId="0">'2015'!$A$22</definedName>
    <definedName name="sub_1101132" localSheetId="1">'2016'!$A$22</definedName>
    <definedName name="sub_11012" localSheetId="0">'2015'!$A$23</definedName>
    <definedName name="sub_11012" localSheetId="1">'2016'!$A$23</definedName>
    <definedName name="sub_110121" localSheetId="0">'2015'!$A$24</definedName>
    <definedName name="sub_110121" localSheetId="1">'2016'!$A$24</definedName>
    <definedName name="sub_110122" localSheetId="0">'2015'!$A$25</definedName>
    <definedName name="sub_110122" localSheetId="1">'2016'!$A$25</definedName>
    <definedName name="sub_110123" localSheetId="0">'2015'!$A$26</definedName>
    <definedName name="sub_110123" localSheetId="1">'2016'!$A$26</definedName>
    <definedName name="sub_110124" localSheetId="0">'2015'!$A$27</definedName>
    <definedName name="sub_110124" localSheetId="1">'2016'!$A$27</definedName>
    <definedName name="sub_110125" localSheetId="0">'2015'!$A$28</definedName>
    <definedName name="sub_110125" localSheetId="1">'2016'!$A$28</definedName>
    <definedName name="sub_110126" localSheetId="0">'2015'!$A$29</definedName>
    <definedName name="sub_110126" localSheetId="1">'2016'!$A$29</definedName>
    <definedName name="sub_110127" localSheetId="0">'2015'!$A$42</definedName>
    <definedName name="sub_110127" localSheetId="1">'2016'!$A$42</definedName>
    <definedName name="sub_1101271" localSheetId="0">'2015'!$A$43</definedName>
    <definedName name="sub_1101271" localSheetId="1">'2016'!$A$43</definedName>
    <definedName name="sub_110128" localSheetId="0">'2015'!$A$44</definedName>
    <definedName name="sub_110128" localSheetId="1">'2016'!$A$44</definedName>
    <definedName name="sub_11013" localSheetId="0">'2015'!$A$45</definedName>
    <definedName name="sub_11013" localSheetId="1">'2016'!$A$45</definedName>
    <definedName name="sub_110131" localSheetId="0">'2015'!$A$46</definedName>
    <definedName name="sub_110131" localSheetId="1">'2016'!$A$46</definedName>
    <definedName name="sub_11014" localSheetId="0">'2015'!$A$47</definedName>
    <definedName name="sub_11014" localSheetId="1">'2016'!$A$47</definedName>
    <definedName name="sub_110141" localSheetId="0">'2015'!$A$48</definedName>
    <definedName name="sub_110141" localSheetId="1">'2016'!$A$48</definedName>
    <definedName name="sub_11015" localSheetId="0">'2015'!$A$49</definedName>
    <definedName name="sub_11015" localSheetId="1">'2016'!$A$49</definedName>
    <definedName name="sub_11016" localSheetId="0">'2015'!$A$50</definedName>
    <definedName name="sub_11016" localSheetId="1">'2016'!$A$50</definedName>
    <definedName name="sub_11017" localSheetId="0">'2015'!$A$51</definedName>
    <definedName name="sub_11017" localSheetId="1">'2016'!$A$51</definedName>
    <definedName name="sub_11018" localSheetId="0">'2015'!$A$52</definedName>
    <definedName name="sub_11018" localSheetId="1">'2016'!$A$52</definedName>
    <definedName name="sub_1111" localSheetId="0">'2015'!$A$78</definedName>
    <definedName name="sub_1111" localSheetId="1">'2016'!$A$78</definedName>
    <definedName name="sub_1200" localSheetId="0">'2015'!$A$53</definedName>
    <definedName name="sub_1200" localSheetId="1">'2016'!$A$53</definedName>
    <definedName name="sub_1222" localSheetId="0">'2015'!$A$79</definedName>
    <definedName name="sub_1222" localSheetId="1">'2016'!$A$79</definedName>
    <definedName name="sub_1300" localSheetId="0">'2015'!$A$54</definedName>
    <definedName name="sub_1300" localSheetId="1">'2016'!$A$54</definedName>
    <definedName name="sub_13011" localSheetId="0">'2015'!$A$55</definedName>
    <definedName name="sub_13011" localSheetId="1">'2016'!$A$55</definedName>
    <definedName name="sub_13012" localSheetId="0">'2015'!$A$56</definedName>
    <definedName name="sub_13012" localSheetId="1">'2016'!$A$56</definedName>
    <definedName name="sub_1333" localSheetId="0">'2015'!$A$80</definedName>
    <definedName name="sub_1333" localSheetId="1">'2016'!$A$80</definedName>
    <definedName name="sub_1400" localSheetId="0">'2015'!$A$57</definedName>
    <definedName name="sub_1400" localSheetId="1">'2016'!$A$57</definedName>
    <definedName name="sub_1401" localSheetId="0">'2015'!$A$58</definedName>
    <definedName name="sub_1401" localSheetId="1">'2016'!$A$58</definedName>
    <definedName name="sub_14011" localSheetId="0">'2015'!$A$59</definedName>
    <definedName name="sub_14011" localSheetId="1">'2016'!$A$59</definedName>
    <definedName name="sub_1444" localSheetId="0">'2015'!$A$81</definedName>
    <definedName name="sub_1444" localSheetId="1">'2016'!$A$81</definedName>
    <definedName name="sub_1500" localSheetId="0">'2015'!$A$60</definedName>
    <definedName name="sub_1500" localSheetId="1">'2016'!$A$60</definedName>
    <definedName name="sub_1501" localSheetId="0">'2015'!$A$61</definedName>
    <definedName name="sub_1501" localSheetId="1">'2016'!$A$61</definedName>
    <definedName name="sub_1502" localSheetId="0">'2015'!$A$62</definedName>
    <definedName name="sub_1502" localSheetId="1">'2016'!$A$62</definedName>
    <definedName name="sub_15021" localSheetId="0">'2015'!$A$63</definedName>
    <definedName name="sub_15021" localSheetId="1">'2016'!$A$63</definedName>
    <definedName name="sub_1503" localSheetId="0">'2015'!$A$64</definedName>
    <definedName name="sub_1503" localSheetId="1">'2016'!$A$64</definedName>
    <definedName name="sub_15031" localSheetId="0">'2015'!$A$65</definedName>
    <definedName name="sub_15031" localSheetId="1">'2016'!$A$65</definedName>
    <definedName name="sub_1504" localSheetId="0">'2015'!$A$67</definedName>
    <definedName name="sub_1504" localSheetId="1">'2016'!$A$67</definedName>
    <definedName name="sub_15041" localSheetId="0">'2015'!$A$68</definedName>
    <definedName name="sub_15041" localSheetId="1">'2016'!$A$68</definedName>
    <definedName name="sub_1505" localSheetId="0">'2015'!$A$69</definedName>
    <definedName name="sub_1505" localSheetId="1">'2016'!$A$69</definedName>
    <definedName name="sub_15051" localSheetId="0">'2015'!$A$70</definedName>
    <definedName name="sub_15051" localSheetId="1">'2016'!$A$70</definedName>
    <definedName name="sub_1506" localSheetId="0">'2015'!$A$72</definedName>
    <definedName name="sub_1506" localSheetId="1">'2016'!$A$72</definedName>
    <definedName name="sub_1507" localSheetId="0">'2015'!$A$73</definedName>
    <definedName name="sub_1507" localSheetId="1">'2016'!$A$73</definedName>
    <definedName name="sub_15071" localSheetId="0">'2015'!$A$74</definedName>
    <definedName name="sub_15071" localSheetId="1">'2016'!$A$74</definedName>
    <definedName name="sub_1508" localSheetId="0">'2015'!$A$75</definedName>
    <definedName name="sub_1508" localSheetId="1">'2016'!$A$75</definedName>
    <definedName name="sub_1555" localSheetId="0">'2015'!$A$82</definedName>
    <definedName name="sub_1555" localSheetId="1">'2016'!$A$82</definedName>
    <definedName name="sub_21011" localSheetId="0">'2015'!$A$15</definedName>
    <definedName name="sub_21011" localSheetId="1">'2016'!$A$15</definedName>
    <definedName name="sub_210111" localSheetId="0">'2015'!$A$16</definedName>
    <definedName name="sub_210111" localSheetId="1">'2016'!$A$16</definedName>
    <definedName name="sub_3001" localSheetId="0">'2015'!#REF!</definedName>
    <definedName name="sub_3001" localSheetId="1">'2016'!#REF!</definedName>
    <definedName name="sub_3100" localSheetId="0">'2015'!$A$10</definedName>
    <definedName name="sub_3100" localSheetId="1">'2016'!$A$10</definedName>
    <definedName name="sub_3101" localSheetId="0">'2015'!$A$11</definedName>
    <definedName name="sub_3101" localSheetId="1">'2016'!$A$11</definedName>
    <definedName name="sub_31011" localSheetId="0">'2015'!$A$12</definedName>
    <definedName name="sub_31011" localSheetId="1">'2016'!$A$12</definedName>
    <definedName name="sub_310111" localSheetId="0">'2015'!$A$13</definedName>
    <definedName name="sub_310111" localSheetId="1">'2016'!$A$13</definedName>
    <definedName name="sub_3101111" localSheetId="0">'2015'!$A$14</definedName>
    <definedName name="sub_3101111" localSheetId="1">'2016'!$A$14</definedName>
    <definedName name="sub_3101112" localSheetId="0">'2015'!$A$15</definedName>
    <definedName name="sub_3101112" localSheetId="1">'2016'!$A$15</definedName>
    <definedName name="sub_3101113" localSheetId="0">'2015'!$A$16</definedName>
    <definedName name="sub_3101113" localSheetId="1">'2016'!$A$16</definedName>
    <definedName name="sub_31011131" localSheetId="0">'2015'!$A$17</definedName>
    <definedName name="sub_31011131" localSheetId="1">'2016'!$A$17</definedName>
    <definedName name="sub_310112" localSheetId="0">'2015'!$A$18</definedName>
    <definedName name="sub_310112" localSheetId="1">'2016'!$A$18</definedName>
    <definedName name="sub_3101121" localSheetId="0">'2015'!$A$19</definedName>
    <definedName name="sub_3101121" localSheetId="1">'2016'!$A$19</definedName>
    <definedName name="sub_310113" localSheetId="0">'2015'!$A$20</definedName>
    <definedName name="sub_310113" localSheetId="1">'2016'!$A$20</definedName>
    <definedName name="sub_310114" localSheetId="0">'2015'!$A$21</definedName>
    <definedName name="sub_310114" localSheetId="1">'2016'!$A$21</definedName>
    <definedName name="sub_3101141" localSheetId="0">'2015'!$A$22</definedName>
    <definedName name="sub_3101141" localSheetId="1">'2016'!$A$22</definedName>
    <definedName name="sub_3101142" localSheetId="0">'2015'!$A$23</definedName>
    <definedName name="sub_3101142" localSheetId="1">'2016'!$A$23</definedName>
    <definedName name="sub_3101143" localSheetId="0">'2015'!$A$24</definedName>
    <definedName name="sub_3101143" localSheetId="1">'2016'!$A$24</definedName>
    <definedName name="sub_3101144" localSheetId="0">'2015'!$A$25</definedName>
    <definedName name="sub_3101144" localSheetId="1">'2016'!$A$25</definedName>
    <definedName name="sub_3101145" localSheetId="0">'2015'!$A$26</definedName>
    <definedName name="sub_3101145" localSheetId="1">'2016'!$A$26</definedName>
    <definedName name="sub_31012" localSheetId="0">'2015'!$A$27</definedName>
    <definedName name="sub_31012" localSheetId="1">'2016'!$A$27</definedName>
    <definedName name="sub_310121" localSheetId="0">'2015'!$A$28</definedName>
    <definedName name="sub_310121" localSheetId="1">'2016'!$A$28</definedName>
    <definedName name="sub_310122" localSheetId="0">'2015'!$A$29</definedName>
    <definedName name="sub_310122" localSheetId="1">'2016'!$A$29</definedName>
    <definedName name="sub_3101221" localSheetId="0">'2015'!$A$42</definedName>
    <definedName name="sub_3101221" localSheetId="1">'2016'!$A$42</definedName>
    <definedName name="sub_3101222" localSheetId="0">'2015'!$A$43</definedName>
    <definedName name="sub_3101222" localSheetId="1">'2016'!$A$43</definedName>
    <definedName name="sub_3101223" localSheetId="0">'2015'!$A$44</definedName>
    <definedName name="sub_3101223" localSheetId="1">'2016'!$A$44</definedName>
    <definedName name="sub_3101224" localSheetId="0">'2015'!$A$45</definedName>
    <definedName name="sub_3101224" localSheetId="1">'2016'!$A$45</definedName>
    <definedName name="sub_31013" localSheetId="0">'2015'!$A$46</definedName>
    <definedName name="sub_31013" localSheetId="1">'2016'!$A$46</definedName>
    <definedName name="sub_31014" localSheetId="0">'2015'!$A$47</definedName>
    <definedName name="sub_31014" localSheetId="1">'2016'!$A$47</definedName>
    <definedName name="sub_310141" localSheetId="0">'2015'!$A$48</definedName>
    <definedName name="sub_310141" localSheetId="1">'2016'!$A$48</definedName>
    <definedName name="sub_3101411" localSheetId="0">'2015'!$A$49</definedName>
    <definedName name="sub_3101411" localSheetId="1">'2016'!$A$49</definedName>
    <definedName name="sub_31015" localSheetId="0">'2015'!$A$50</definedName>
    <definedName name="sub_31015" localSheetId="1">'2016'!$A$50</definedName>
    <definedName name="sub_3111" localSheetId="0">'2015'!$A$74</definedName>
    <definedName name="sub_3111" localSheetId="1">'2016'!$A$74</definedName>
    <definedName name="sub_3200" localSheetId="0">'2015'!$A$51</definedName>
    <definedName name="sub_3200" localSheetId="1">'2016'!$A$51</definedName>
    <definedName name="sub_3222" localSheetId="0">'2015'!$A$75</definedName>
    <definedName name="sub_3222" localSheetId="1">'2016'!$A$75</definedName>
    <definedName name="sub_3300" localSheetId="0">'2015'!$A$52</definedName>
    <definedName name="sub_3300" localSheetId="1">'2016'!$A$52</definedName>
    <definedName name="sub_33011" localSheetId="0">'2015'!$A$53</definedName>
    <definedName name="sub_33011" localSheetId="1">'2016'!$A$53</definedName>
    <definedName name="sub_33012" localSheetId="0">'2015'!$A$54</definedName>
    <definedName name="sub_33012" localSheetId="1">'2016'!$A$54</definedName>
    <definedName name="sub_3333" localSheetId="0">'2015'!$A$76</definedName>
    <definedName name="sub_3333" localSheetId="1">'2016'!$A$76</definedName>
    <definedName name="sub_3400" localSheetId="0">'2015'!$A$55</definedName>
    <definedName name="sub_3400" localSheetId="1">'2016'!$A$55</definedName>
    <definedName name="sub_3401" localSheetId="0">'2015'!$A$56</definedName>
    <definedName name="sub_3401" localSheetId="1">'2016'!$A$56</definedName>
    <definedName name="sub_3402" localSheetId="0">'2015'!$A$57</definedName>
    <definedName name="sub_3402" localSheetId="1">'2016'!$A$57</definedName>
    <definedName name="sub_34021" localSheetId="0">'2015'!$A$58</definedName>
    <definedName name="sub_34021" localSheetId="1">'2016'!$A$58</definedName>
    <definedName name="sub_3403" localSheetId="0">'2015'!$A$59</definedName>
    <definedName name="sub_3403" localSheetId="1">'2016'!$A$59</definedName>
    <definedName name="sub_34031" localSheetId="0">'2015'!$A$60</definedName>
    <definedName name="sub_34031" localSheetId="1">'2016'!$A$60</definedName>
    <definedName name="sub_3404" localSheetId="0">'2015'!$A$61</definedName>
    <definedName name="sub_3404" localSheetId="1">'2016'!$A$61</definedName>
    <definedName name="sub_34041" localSheetId="0">'2015'!$A$62</definedName>
    <definedName name="sub_34041" localSheetId="1">'2016'!$A$62</definedName>
    <definedName name="sub_3405" localSheetId="0">'2015'!$A$63</definedName>
    <definedName name="sub_3405" localSheetId="1">'2016'!$A$63</definedName>
    <definedName name="sub_34051" localSheetId="0">'2015'!$A$64</definedName>
    <definedName name="sub_34051" localSheetId="1">'2016'!$A$64</definedName>
    <definedName name="sub_3406" localSheetId="0">'2015'!$A$65</definedName>
    <definedName name="sub_3406" localSheetId="1">'2016'!$A$65</definedName>
    <definedName name="sub_3407" localSheetId="0">'2015'!$A$67</definedName>
    <definedName name="sub_3407" localSheetId="1">'2016'!$A$67</definedName>
    <definedName name="sub_34071" localSheetId="0">'2015'!$A$68</definedName>
    <definedName name="sub_34071" localSheetId="1">'2016'!$A$68</definedName>
    <definedName name="sub_3408" localSheetId="0">'2015'!$A$69</definedName>
    <definedName name="sub_3408" localSheetId="1">'2016'!$A$69</definedName>
    <definedName name="sub_3444" localSheetId="0">'2015'!$A$77</definedName>
    <definedName name="sub_3444" localSheetId="1">'2016'!$A$77</definedName>
    <definedName name="sub_3555" localSheetId="0">'2015'!$A$82</definedName>
    <definedName name="sub_3555" localSheetId="1">'2016'!$A$82</definedName>
    <definedName name="_xlnm.Print_Area" localSheetId="0">'2015'!$A$1:$J$82</definedName>
    <definedName name="_xlnm.Print_Area" localSheetId="1">'2016'!$A$1:$J$82</definedName>
  </definedNames>
  <calcPr calcId="145621"/>
</workbook>
</file>

<file path=xl/calcChain.xml><?xml version="1.0" encoding="utf-8"?>
<calcChain xmlns="http://schemas.openxmlformats.org/spreadsheetml/2006/main">
  <c r="M31" i="2" l="1"/>
  <c r="G41" i="2"/>
  <c r="N14" i="2"/>
  <c r="M14" i="2"/>
  <c r="L14" i="2"/>
  <c r="M33" i="2"/>
  <c r="M39" i="2"/>
  <c r="M38" i="2"/>
  <c r="M37" i="2"/>
  <c r="M36" i="2"/>
  <c r="M35" i="2"/>
  <c r="M34" i="2"/>
  <c r="H27" i="2"/>
  <c r="M40" i="2" l="1"/>
  <c r="H21" i="2" l="1"/>
  <c r="G21" i="2"/>
  <c r="F26" i="2" l="1"/>
  <c r="G74" i="2"/>
  <c r="G73" i="2"/>
  <c r="G72" i="2"/>
  <c r="G71" i="2"/>
  <c r="G70" i="2"/>
  <c r="H69" i="2"/>
  <c r="G69" i="2" s="1"/>
  <c r="G65" i="2"/>
  <c r="G58" i="2"/>
  <c r="D58" i="2"/>
  <c r="G56" i="2"/>
  <c r="D56" i="2"/>
  <c r="H55" i="2"/>
  <c r="G55" i="2" s="1"/>
  <c r="E55" i="2"/>
  <c r="D55" i="2" s="1"/>
  <c r="H54" i="2"/>
  <c r="G54" i="2"/>
  <c r="E54" i="2"/>
  <c r="D54" i="2"/>
  <c r="I50" i="2"/>
  <c r="H50" i="2"/>
  <c r="G50" i="2"/>
  <c r="F50" i="2"/>
  <c r="E50" i="2"/>
  <c r="D50" i="2"/>
  <c r="I44" i="2"/>
  <c r="H44" i="2"/>
  <c r="G44" i="2"/>
  <c r="F44" i="2"/>
  <c r="E44" i="2"/>
  <c r="D44" i="2"/>
  <c r="I43" i="2"/>
  <c r="I42" i="2" s="1"/>
  <c r="F43" i="2"/>
  <c r="H42" i="2"/>
  <c r="G42" i="2"/>
  <c r="F42" i="2"/>
  <c r="E42" i="2"/>
  <c r="D42" i="2"/>
  <c r="I41" i="2"/>
  <c r="F41" i="2"/>
  <c r="I40" i="2"/>
  <c r="F40" i="2"/>
  <c r="I39" i="2"/>
  <c r="F39" i="2"/>
  <c r="I38" i="2"/>
  <c r="F38" i="2"/>
  <c r="I37" i="2"/>
  <c r="F37" i="2"/>
  <c r="I36" i="2"/>
  <c r="F36" i="2"/>
  <c r="F35" i="2"/>
  <c r="F34" i="2"/>
  <c r="I33" i="2"/>
  <c r="F33" i="2"/>
  <c r="I32" i="2"/>
  <c r="F32" i="2"/>
  <c r="I31" i="2"/>
  <c r="F31" i="2"/>
  <c r="I30" i="2"/>
  <c r="F30" i="2"/>
  <c r="G29" i="2"/>
  <c r="O29" i="2" s="1"/>
  <c r="E29" i="2"/>
  <c r="E24" i="2" s="1"/>
  <c r="D29" i="2"/>
  <c r="D24" i="2" s="1"/>
  <c r="I27" i="2"/>
  <c r="F27" i="2"/>
  <c r="I26" i="2"/>
  <c r="I25" i="2"/>
  <c r="F25" i="2"/>
  <c r="I23" i="2"/>
  <c r="F23" i="2"/>
  <c r="I22" i="2"/>
  <c r="F22" i="2"/>
  <c r="I21" i="2"/>
  <c r="F21" i="2"/>
  <c r="I20" i="2"/>
  <c r="F20" i="2"/>
  <c r="I19" i="2"/>
  <c r="F19" i="2"/>
  <c r="I18" i="2"/>
  <c r="I54" i="2" s="1"/>
  <c r="F18" i="2"/>
  <c r="F54" i="2" s="1"/>
  <c r="I17" i="2"/>
  <c r="F17" i="2"/>
  <c r="F16" i="2" s="1"/>
  <c r="H16" i="2"/>
  <c r="G16" i="2"/>
  <c r="E16" i="2"/>
  <c r="D16" i="2"/>
  <c r="G73" i="1"/>
  <c r="G24" i="2" l="1"/>
  <c r="G15" i="2" s="1"/>
  <c r="G14" i="2" s="1"/>
  <c r="G10" i="2" s="1"/>
  <c r="M41" i="2"/>
  <c r="I16" i="2"/>
  <c r="F29" i="2"/>
  <c r="F24" i="2" s="1"/>
  <c r="F15" i="2"/>
  <c r="F14" i="2" s="1"/>
  <c r="D15" i="2"/>
  <c r="D14" i="2" s="1"/>
  <c r="C10" i="2" s="1"/>
  <c r="E15" i="2"/>
  <c r="E14" i="2" s="1"/>
  <c r="I29" i="2"/>
  <c r="I24" i="2" s="1"/>
  <c r="H29" i="2"/>
  <c r="H24" i="2" s="1"/>
  <c r="H15" i="2" s="1"/>
  <c r="H14" i="2" s="1"/>
  <c r="L15" i="2" s="1"/>
  <c r="H41" i="1"/>
  <c r="I15" i="2" l="1"/>
  <c r="I14" i="2" s="1"/>
  <c r="M15" i="2" s="1"/>
  <c r="N15" i="2" s="1"/>
  <c r="M16" i="2"/>
  <c r="M39" i="1"/>
  <c r="M40" i="1" s="1"/>
  <c r="H50" i="1"/>
  <c r="F30" i="1" l="1"/>
  <c r="I40" i="1" l="1"/>
  <c r="D44" i="1"/>
  <c r="G63" i="1" l="1"/>
  <c r="G65" i="1"/>
  <c r="G66" i="1"/>
  <c r="G68" i="1"/>
  <c r="G70" i="1"/>
  <c r="G71" i="1"/>
  <c r="G72" i="1"/>
  <c r="G74" i="1"/>
  <c r="G61" i="1"/>
  <c r="E55" i="1"/>
  <c r="D55" i="1" s="1"/>
  <c r="D58" i="1"/>
  <c r="G58" i="1"/>
  <c r="H55" i="1"/>
  <c r="G55" i="1" s="1"/>
  <c r="D56" i="1"/>
  <c r="G56" i="1"/>
  <c r="H69" i="1" l="1"/>
  <c r="G69" i="1" s="1"/>
  <c r="H67" i="1"/>
  <c r="G67" i="1" s="1"/>
  <c r="H64" i="1"/>
  <c r="G64" i="1" s="1"/>
  <c r="H62" i="1"/>
  <c r="G62" i="1" s="1"/>
  <c r="I50" i="1" l="1"/>
  <c r="E50" i="1"/>
  <c r="F50" i="1"/>
  <c r="G50" i="1"/>
  <c r="D50" i="1"/>
  <c r="I17" i="1"/>
  <c r="I43" i="1"/>
  <c r="H54" i="1"/>
  <c r="H44" i="1"/>
  <c r="H42" i="1" s="1"/>
  <c r="I44" i="1"/>
  <c r="H29" i="1"/>
  <c r="H24" i="1" s="1"/>
  <c r="H16" i="1"/>
  <c r="I41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3" i="1"/>
  <c r="I22" i="1"/>
  <c r="I21" i="1"/>
  <c r="I20" i="1"/>
  <c r="I19" i="1"/>
  <c r="I18" i="1"/>
  <c r="F43" i="1"/>
  <c r="F40" i="1"/>
  <c r="F39" i="1"/>
  <c r="F38" i="1"/>
  <c r="F37" i="1"/>
  <c r="F36" i="1"/>
  <c r="F35" i="1"/>
  <c r="F34" i="1"/>
  <c r="F33" i="1"/>
  <c r="F32" i="1"/>
  <c r="F31" i="1"/>
  <c r="F27" i="1"/>
  <c r="F26" i="1"/>
  <c r="F25" i="1"/>
  <c r="F18" i="1"/>
  <c r="F19" i="1"/>
  <c r="F20" i="1"/>
  <c r="F21" i="1"/>
  <c r="F22" i="1"/>
  <c r="F23" i="1"/>
  <c r="F17" i="1"/>
  <c r="E54" i="1"/>
  <c r="E44" i="1"/>
  <c r="E42" i="1" s="1"/>
  <c r="F44" i="1"/>
  <c r="E29" i="1"/>
  <c r="E24" i="1" s="1"/>
  <c r="E16" i="1"/>
  <c r="D29" i="1"/>
  <c r="D24" i="1" s="1"/>
  <c r="G29" i="1"/>
  <c r="I54" i="1" l="1"/>
  <c r="I42" i="1"/>
  <c r="F41" i="1"/>
  <c r="F29" i="1" s="1"/>
  <c r="F24" i="1" s="1"/>
  <c r="I16" i="1"/>
  <c r="I29" i="1"/>
  <c r="I24" i="1" s="1"/>
  <c r="H15" i="1"/>
  <c r="H14" i="1" s="1"/>
  <c r="L15" i="1" s="1"/>
  <c r="F54" i="1"/>
  <c r="F16" i="1"/>
  <c r="F42" i="1"/>
  <c r="E15" i="1"/>
  <c r="E14" i="1" s="1"/>
  <c r="G44" i="1"/>
  <c r="G24" i="1"/>
  <c r="G54" i="1"/>
  <c r="G16" i="1"/>
  <c r="F15" i="1" l="1"/>
  <c r="F14" i="1" s="1"/>
  <c r="G42" i="1"/>
  <c r="I15" i="1"/>
  <c r="I14" i="1" s="1"/>
  <c r="M15" i="1" s="1"/>
  <c r="G15" i="1"/>
  <c r="D42" i="1"/>
  <c r="D16" i="1"/>
  <c r="G14" i="1" l="1"/>
  <c r="M16" i="1"/>
  <c r="D15" i="1"/>
  <c r="D14" i="1" s="1"/>
  <c r="C10" i="1" s="1"/>
  <c r="D54" i="1"/>
  <c r="G10" i="1" l="1"/>
</calcChain>
</file>

<file path=xl/sharedStrings.xml><?xml version="1.0" encoding="utf-8"?>
<sst xmlns="http://schemas.openxmlformats.org/spreadsheetml/2006/main" count="432" uniqueCount="146">
  <si>
    <t>Форма раскрытия информации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</si>
  <si>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</si>
  <si>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</si>
  <si>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</si>
  <si>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</si>
  <si>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</si>
  <si>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</si>
  <si>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</si>
  <si>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тыс. руб.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</si>
  <si>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</si>
  <si>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</si>
  <si>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</si>
  <si>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</si>
  <si>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</si>
  <si>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</si>
  <si>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</si>
  <si>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</si>
  <si>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</si>
  <si>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</si>
  <si>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</si>
  <si>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</si>
  <si>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</si>
  <si>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</si>
  <si>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</si>
  <si>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</si>
  <si>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</si>
  <si>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</si>
  <si>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</si>
  <si>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</si>
  <si>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</si>
  <si>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</si>
  <si>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</si>
  <si>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</si>
  <si>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</si>
  <si>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у.е.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</si>
  <si>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</si>
  <si>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</si>
  <si>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</si>
  <si>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</si>
  <si>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</si>
  <si>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</si>
  <si>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Необходимая валовая выручка на содержание</t>
  </si>
  <si>
    <t>Себестоимость, всего</t>
  </si>
  <si>
    <t>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</si>
  <si>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</si>
  <si>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</si>
  <si>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</si>
  <si>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</si>
  <si>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</si>
  <si>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</si>
  <si>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</si>
  <si>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</si>
  <si>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</si>
  <si>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</si>
  <si>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</si>
  <si>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</si>
  <si>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</si>
  <si>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</si>
  <si>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</si>
  <si>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</si>
  <si>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</si>
  <si>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</si>
  <si>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</si>
  <si>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</si>
  <si>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</si>
  <si>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</si>
  <si>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</si>
  <si>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</si>
  <si>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</si>
  <si>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</si>
  <si>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</si>
  <si>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</si>
  <si>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</si>
  <si>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</si>
  <si>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</si>
  <si>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</si>
  <si>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</si>
  <si>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</si>
  <si>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</si>
  <si>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</si>
  <si>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</si>
  <si>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</si>
  <si>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</si>
  <si>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</si>
  <si>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</si>
  <si>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1.4</t>
  </si>
  <si>
    <t>1.4.1</t>
  </si>
  <si>
    <t>1.5</t>
  </si>
  <si>
    <t>7.1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</si>
  <si>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</si>
  <si>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</si>
  <si>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</si>
  <si>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обоснованных расходов (затрат)</t>
  </si>
  <si>
    <t>прибыль на социальное развитие</t>
  </si>
  <si>
    <t>прибыль на поощрение</t>
  </si>
  <si>
    <t>услуги банка</t>
  </si>
  <si>
    <t>резерв сомнительных долгов</t>
  </si>
  <si>
    <t>госпошлина, судебные издержки и пр.</t>
  </si>
  <si>
    <t>регистрационный сбор в особую экономическую зону</t>
  </si>
  <si>
    <t>охрана объектов и имущества</t>
  </si>
  <si>
    <t>техническая паспортизация и оформление кадастровых паспартов на производственные объекты</t>
  </si>
  <si>
    <t>услуги комиссионного сбора</t>
  </si>
  <si>
    <t>услуги связи</t>
  </si>
  <si>
    <t>прочие</t>
  </si>
  <si>
    <t>Итого план*(1)</t>
  </si>
  <si>
    <t>Передача</t>
  </si>
  <si>
    <t>Сбыт</t>
  </si>
  <si>
    <t>Итого факт*(2)</t>
  </si>
  <si>
    <t>Произошло увеличение арендуемого имущества</t>
  </si>
  <si>
    <t>Произошло увеличение привлеченных заемных средств</t>
  </si>
  <si>
    <t>(Госпошлина по искам в суд, пеня, штрафы и пр.)</t>
  </si>
  <si>
    <t>Произошло увеличение охраняемых объектов</t>
  </si>
  <si>
    <t>Приложение 3</t>
  </si>
  <si>
    <t>к приказу Федеральной службы по тарифам</t>
  </si>
  <si>
    <t>от 24 октября 2014 г. № 1831-э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</si>
  <si>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ОАО Магаданэлектросеть</t>
    </r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</si>
  <si>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</si>
  <si>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</si>
  <si>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</si>
  <si>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</si>
  <si>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</si>
  <si>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</si>
  <si>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</si>
  <si>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</si>
  <si>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не утв.</t>
  </si>
  <si>
    <t>2.1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</si>
  <si>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</si>
  <si>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</si>
  <si>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</si>
  <si>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в том числе за счет платы за технологическое присоединение (ввод в эксп.)</t>
  </si>
  <si>
    <t>тыс.кВтч</t>
  </si>
  <si>
    <t>Объем технологических потерь (с собст.потребл.)</t>
  </si>
  <si>
    <t xml:space="preserve"> руб.</t>
  </si>
  <si>
    <t>ИНН: 4909044901</t>
  </si>
  <si>
    <t>КПП:  490901001</t>
  </si>
  <si>
    <t>материальное поощрение, выплаты социального характера, расходы на соц.развитие</t>
  </si>
  <si>
    <t>тех.присоединения свыше 15Квт и проч.деят.</t>
  </si>
  <si>
    <t>Утверждено 2015 год</t>
  </si>
  <si>
    <t>ФАКТ 2015 год</t>
  </si>
  <si>
    <t>Фактическое списание материалов, запасных частей, топлива</t>
  </si>
  <si>
    <t>Фактические расходы (госповерка,проведение  ремонтных работ и услуги по сертификации эл.энергии (инспекционный контроль за действием сертификата)</t>
  </si>
  <si>
    <t>Фактическое начисление оплаты труда и отчислений на соц.нужды</t>
  </si>
  <si>
    <t>В соответствии с бухгалтерским учетом (введение в эксплуатацию в 2015 году новых объектов за счет технол.присоединения)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</si>
  <si>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АО Магаданэлектросеть</t>
    </r>
  </si>
  <si>
    <t>Утверждено 2016 год</t>
  </si>
  <si>
    <t>ФАКТ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</si>
</sst>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52;&#1072;&#1075;&#1072;&#1076;&#1072;&#1085;&#1101;&#1083;&#1077;&#1082;&#1090;&#1088;&#1086;&#1089;&#1077;&#1090;&#1100;/&#1047;&#1072;&#1090;&#1088;&#1072;&#1090;&#1099;%20&#1080;%20&#1053;&#1042;&#1042;%20&#1075;&#1086;&#1090;&#1086;&#1074;&#1086;%20&#1085;&#1072;%202018/&#1052;&#1069;&#1057;%20&#1053;&#1042;&#1042;%20&#1085;&#1072;%202018%20&#1075;&#1086;&#1076;%20&#1075;&#1086;&#1090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услуг произ харак"/>
      <sheetName val="строка9_8"/>
      <sheetName val="Другие платежи из приб"/>
      <sheetName val="Энергия подроб"/>
      <sheetName val="ФП подроб 2015"/>
      <sheetName val="налоги"/>
      <sheetName val="Необх прибыль"/>
      <sheetName val="С учетом разногласий ПРИНЯТО"/>
      <sheetName val="Лист1"/>
      <sheetName val="Лист2"/>
      <sheetName val="С учетом разногласий ПРИНЯТ (2"/>
    </sheetNames>
    <sheetDataSet>
      <sheetData sheetId="0"/>
      <sheetData sheetId="1">
        <row r="31">
          <cell r="L31">
            <v>12792.38</v>
          </cell>
        </row>
        <row r="52">
          <cell r="L52">
            <v>44293.049938186283</v>
          </cell>
        </row>
      </sheetData>
      <sheetData sheetId="2"/>
      <sheetData sheetId="3"/>
      <sheetData sheetId="4">
        <row r="37">
          <cell r="S37">
            <v>1095.3029999999999</v>
          </cell>
        </row>
        <row r="38">
          <cell r="S38">
            <v>3634.0776900000001</v>
          </cell>
        </row>
      </sheetData>
      <sheetData sheetId="5"/>
      <sheetData sheetId="6">
        <row r="11">
          <cell r="L11">
            <v>8495.5538699999997</v>
          </cell>
        </row>
        <row r="19">
          <cell r="L19">
            <v>786.74518</v>
          </cell>
        </row>
        <row r="25">
          <cell r="L25">
            <v>1443.69175</v>
          </cell>
        </row>
        <row r="26">
          <cell r="L26">
            <v>0</v>
          </cell>
        </row>
        <row r="28">
          <cell r="L28">
            <v>3522.5560500000001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SheetLayoutView="100" workbookViewId="0">
      <pane xSplit="3" ySplit="12" topLeftCell="D36" activePane="bottomRight" state="frozen"/>
      <selection pane="topRight" activeCell="D1" sqref="D1"/>
      <selection pane="bottomLeft" activeCell="A13" sqref="A13"/>
      <selection pane="bottomRight" activeCell="H41" sqref="H41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6384" width="9.140625" style="1"/>
  </cols>
  <sheetData>
    <row r="1" spans="1:13" ht="11.25" customHeight="1" x14ac:dyDescent="0.25">
      <c r="I1" s="72" t="s">
        <v>112</v>
      </c>
      <c r="J1" s="72"/>
    </row>
    <row r="2" spans="1:13" ht="11.25" customHeight="1" x14ac:dyDescent="0.25">
      <c r="I2" s="72" t="s">
        <v>113</v>
      </c>
      <c r="J2" s="72"/>
    </row>
    <row r="3" spans="1:13" ht="11.25" customHeight="1" x14ac:dyDescent="0.25">
      <c r="I3" s="72" t="s">
        <v>114</v>
      </c>
      <c r="J3" s="72"/>
    </row>
    <row r="4" spans="1:13" ht="15.75" customHeight="1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"/>
    </row>
    <row r="5" spans="1:13" ht="15.75" customHeight="1" x14ac:dyDescent="0.25">
      <c r="A5" s="75" t="s">
        <v>92</v>
      </c>
      <c r="B5" s="75"/>
      <c r="C5" s="75"/>
      <c r="D5" s="75"/>
      <c r="E5" s="75"/>
      <c r="F5" s="75"/>
      <c r="G5" s="75"/>
      <c r="H5" s="75"/>
      <c r="I5" s="75"/>
      <c r="J5" s="75"/>
      <c r="K5" s="6"/>
    </row>
    <row r="6" spans="1:13" ht="6.7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6"/>
    </row>
    <row r="7" spans="1:13" s="3" customFormat="1" ht="18.75" customHeight="1" x14ac:dyDescent="0.25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5"/>
    </row>
    <row r="8" spans="1:13" s="3" customFormat="1" ht="18.75" customHeight="1" x14ac:dyDescent="0.25">
      <c r="A8" s="67" t="s">
        <v>133</v>
      </c>
      <c r="B8" s="67"/>
      <c r="C8" s="67"/>
      <c r="D8" s="67"/>
      <c r="E8" s="67"/>
      <c r="F8" s="67"/>
      <c r="G8" s="67"/>
      <c r="H8" s="67"/>
      <c r="I8" s="67"/>
      <c r="J8" s="67"/>
      <c r="K8" s="5"/>
    </row>
    <row r="9" spans="1:13" s="3" customFormat="1" ht="18.75" customHeight="1" x14ac:dyDescent="0.25">
      <c r="A9" s="67" t="s">
        <v>134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3" s="4" customFormat="1" ht="15" customHeight="1" x14ac:dyDescent="0.25">
      <c r="A10" s="8"/>
      <c r="B10" s="8"/>
      <c r="C10" s="8">
        <f>D10-D14</f>
        <v>0</v>
      </c>
      <c r="D10" s="8">
        <v>353341.68</v>
      </c>
      <c r="E10" s="8"/>
      <c r="F10" s="8"/>
      <c r="G10" s="8">
        <f>H10-G14</f>
        <v>0</v>
      </c>
      <c r="H10" s="8">
        <v>371284.09</v>
      </c>
      <c r="I10" s="8"/>
      <c r="J10" s="8"/>
    </row>
    <row r="11" spans="1:13" s="4" customFormat="1" ht="15" customHeight="1" x14ac:dyDescent="0.25">
      <c r="A11" s="62" t="s">
        <v>1</v>
      </c>
      <c r="B11" s="62" t="s">
        <v>2</v>
      </c>
      <c r="C11" s="62" t="s">
        <v>3</v>
      </c>
      <c r="D11" s="73" t="s">
        <v>137</v>
      </c>
      <c r="E11" s="74"/>
      <c r="F11" s="74"/>
      <c r="G11" s="73" t="s">
        <v>138</v>
      </c>
      <c r="H11" s="74"/>
      <c r="I11" s="74"/>
      <c r="J11" s="77" t="s">
        <v>4</v>
      </c>
    </row>
    <row r="12" spans="1:13" s="4" customFormat="1" ht="15" customHeight="1" x14ac:dyDescent="0.25">
      <c r="A12" s="62"/>
      <c r="B12" s="62"/>
      <c r="C12" s="62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78"/>
    </row>
    <row r="13" spans="1:13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12"/>
      <c r="F13" s="12"/>
      <c r="G13" s="12" t="s">
        <v>7</v>
      </c>
      <c r="H13" s="12"/>
      <c r="I13" s="12"/>
      <c r="J13" s="12" t="s">
        <v>7</v>
      </c>
    </row>
    <row r="14" spans="1:13" s="19" customFormat="1" ht="15" customHeight="1" x14ac:dyDescent="0.25">
      <c r="A14" s="13">
        <v>1</v>
      </c>
      <c r="B14" s="16" t="s">
        <v>41</v>
      </c>
      <c r="C14" s="15" t="s">
        <v>8</v>
      </c>
      <c r="D14" s="15">
        <f t="shared" ref="D14:I14" si="0">D15+D42+D49+D50+D53</f>
        <v>353341.67999999993</v>
      </c>
      <c r="E14" s="21">
        <f t="shared" si="0"/>
        <v>206844.97999999998</v>
      </c>
      <c r="F14" s="21">
        <f t="shared" si="0"/>
        <v>146496.70000000004</v>
      </c>
      <c r="G14" s="45">
        <f>G15+G42+G49+G50+G53</f>
        <v>371284.09</v>
      </c>
      <c r="H14" s="21">
        <f t="shared" si="0"/>
        <v>167891.99000000002</v>
      </c>
      <c r="I14" s="21">
        <f t="shared" si="0"/>
        <v>203392.09999999998</v>
      </c>
      <c r="J14" s="15"/>
      <c r="L14" s="19">
        <v>170319.43</v>
      </c>
      <c r="M14" s="19">
        <v>200866.59</v>
      </c>
    </row>
    <row r="15" spans="1:13" s="19" customFormat="1" ht="15" customHeight="1" x14ac:dyDescent="0.25">
      <c r="A15" s="13" t="s">
        <v>76</v>
      </c>
      <c r="B15" s="16" t="s">
        <v>42</v>
      </c>
      <c r="C15" s="15" t="s">
        <v>8</v>
      </c>
      <c r="D15" s="15">
        <f>D16+D21+D23+D24</f>
        <v>351093.47</v>
      </c>
      <c r="E15" s="21">
        <f t="shared" ref="E15:F15" si="1">E16+E21+E23+E24</f>
        <v>205213.99999999997</v>
      </c>
      <c r="F15" s="21">
        <f t="shared" si="1"/>
        <v>145879.47000000003</v>
      </c>
      <c r="G15" s="21">
        <f>G16+G21+G23+G24</f>
        <v>368512.89</v>
      </c>
      <c r="H15" s="21">
        <f t="shared" ref="H15:I15" si="2">H16+H21+H23+H24</f>
        <v>162284.79</v>
      </c>
      <c r="I15" s="21">
        <f t="shared" si="2"/>
        <v>206228.09999999998</v>
      </c>
      <c r="J15" s="15"/>
      <c r="L15" s="43">
        <f>H14-L14</f>
        <v>-2427.4399999999732</v>
      </c>
      <c r="M15" s="19">
        <f>I14-M14</f>
        <v>2525.5099999999802</v>
      </c>
    </row>
    <row r="16" spans="1:13" s="19" customFormat="1" ht="15" customHeight="1" x14ac:dyDescent="0.25">
      <c r="A16" s="13" t="s">
        <v>77</v>
      </c>
      <c r="B16" s="16" t="s">
        <v>9</v>
      </c>
      <c r="C16" s="15" t="s">
        <v>8</v>
      </c>
      <c r="D16" s="15">
        <f>D17+D18+D19</f>
        <v>26102.26</v>
      </c>
      <c r="E16" s="21">
        <f t="shared" ref="E16:F16" si="3">E17+E18+E19</f>
        <v>15902.489999999998</v>
      </c>
      <c r="F16" s="21">
        <f t="shared" si="3"/>
        <v>10199.77</v>
      </c>
      <c r="G16" s="21">
        <f>G17+G18+G19</f>
        <v>24070.890299999999</v>
      </c>
      <c r="H16" s="21">
        <f t="shared" ref="H16:I16" si="4">H17+H18+H19</f>
        <v>16175.0442</v>
      </c>
      <c r="I16" s="21">
        <f t="shared" si="4"/>
        <v>7895.8461000000007</v>
      </c>
      <c r="J16" s="15"/>
      <c r="M16" s="19">
        <f>G15-G14</f>
        <v>-2771.2000000000116</v>
      </c>
    </row>
    <row r="17" spans="1:11" s="19" customFormat="1" ht="42" customHeight="1" x14ac:dyDescent="0.25">
      <c r="A17" s="34" t="s">
        <v>10</v>
      </c>
      <c r="B17" s="28" t="s">
        <v>11</v>
      </c>
      <c r="C17" s="29" t="s">
        <v>8</v>
      </c>
      <c r="D17" s="21">
        <v>17369.78</v>
      </c>
      <c r="E17" s="29">
        <v>9935.0499999999993</v>
      </c>
      <c r="F17" s="29">
        <f>D17-E17</f>
        <v>7434.73</v>
      </c>
      <c r="G17" s="29">
        <v>18372.13</v>
      </c>
      <c r="H17" s="29">
        <v>12709.92</v>
      </c>
      <c r="I17" s="29">
        <f>G17-H17</f>
        <v>5662.2100000000009</v>
      </c>
      <c r="J17" s="40" t="s">
        <v>139</v>
      </c>
    </row>
    <row r="18" spans="1:11" s="19" customFormat="1" ht="15" customHeight="1" x14ac:dyDescent="0.25">
      <c r="A18" s="34" t="s">
        <v>12</v>
      </c>
      <c r="B18" s="28" t="s">
        <v>43</v>
      </c>
      <c r="C18" s="29" t="s">
        <v>8</v>
      </c>
      <c r="D18" s="21">
        <v>0</v>
      </c>
      <c r="E18" s="29">
        <v>0</v>
      </c>
      <c r="F18" s="29">
        <f t="shared" ref="F18:F23" si="5">D18-E18</f>
        <v>0</v>
      </c>
      <c r="G18" s="29"/>
      <c r="H18" s="29"/>
      <c r="I18" s="29">
        <f t="shared" ref="I18:I23" si="6">G18-H18</f>
        <v>0</v>
      </c>
      <c r="J18" s="29"/>
    </row>
    <row r="19" spans="1:11" s="4" customFormat="1" ht="75" customHeight="1" x14ac:dyDescent="0.25">
      <c r="A19" s="34" t="s">
        <v>14</v>
      </c>
      <c r="B19" s="30" t="s">
        <v>15</v>
      </c>
      <c r="C19" s="29" t="s">
        <v>8</v>
      </c>
      <c r="D19" s="21">
        <v>8732.48</v>
      </c>
      <c r="E19" s="29">
        <v>5967.44</v>
      </c>
      <c r="F19" s="29">
        <f t="shared" si="5"/>
        <v>2765.04</v>
      </c>
      <c r="G19" s="39">
        <v>5698.7602999999999</v>
      </c>
      <c r="H19" s="39">
        <v>3465.1242000000002</v>
      </c>
      <c r="I19" s="39">
        <f t="shared" si="6"/>
        <v>2233.6360999999997</v>
      </c>
      <c r="J19" s="40" t="s">
        <v>140</v>
      </c>
      <c r="K19" s="19"/>
    </row>
    <row r="20" spans="1:11" s="23" customFormat="1" ht="15" customHeight="1" x14ac:dyDescent="0.25">
      <c r="A20" s="34" t="s">
        <v>16</v>
      </c>
      <c r="B20" s="28" t="s">
        <v>13</v>
      </c>
      <c r="C20" s="29" t="s">
        <v>8</v>
      </c>
      <c r="D20" s="21">
        <v>0</v>
      </c>
      <c r="E20" s="29">
        <v>0</v>
      </c>
      <c r="F20" s="29">
        <f t="shared" si="5"/>
        <v>0</v>
      </c>
      <c r="G20" s="29"/>
      <c r="H20" s="29"/>
      <c r="I20" s="29">
        <f t="shared" si="6"/>
        <v>0</v>
      </c>
      <c r="J20" s="29"/>
      <c r="K20" s="19"/>
    </row>
    <row r="21" spans="1:11" s="19" customFormat="1" ht="40.5" customHeight="1" x14ac:dyDescent="0.25">
      <c r="A21" s="34" t="s">
        <v>78</v>
      </c>
      <c r="B21" s="28" t="s">
        <v>44</v>
      </c>
      <c r="C21" s="29" t="s">
        <v>8</v>
      </c>
      <c r="D21" s="21">
        <v>262098.79</v>
      </c>
      <c r="E21" s="29">
        <v>169532.43</v>
      </c>
      <c r="F21" s="29">
        <f t="shared" si="5"/>
        <v>92566.360000000015</v>
      </c>
      <c r="G21" s="29">
        <v>261034.56</v>
      </c>
      <c r="H21" s="29">
        <v>169102.39</v>
      </c>
      <c r="I21" s="29">
        <f t="shared" si="6"/>
        <v>91932.169999999984</v>
      </c>
      <c r="J21" s="40" t="s">
        <v>141</v>
      </c>
    </row>
    <row r="22" spans="1:11" s="23" customFormat="1" ht="15" customHeight="1" x14ac:dyDescent="0.25">
      <c r="A22" s="34" t="s">
        <v>17</v>
      </c>
      <c r="B22" s="28" t="s">
        <v>13</v>
      </c>
      <c r="C22" s="29" t="s">
        <v>8</v>
      </c>
      <c r="D22" s="21">
        <v>0</v>
      </c>
      <c r="E22" s="29">
        <v>0</v>
      </c>
      <c r="F22" s="29">
        <f t="shared" si="5"/>
        <v>0</v>
      </c>
      <c r="G22" s="29"/>
      <c r="H22" s="29"/>
      <c r="I22" s="29">
        <f t="shared" si="6"/>
        <v>0</v>
      </c>
      <c r="J22" s="35"/>
      <c r="K22" s="19"/>
    </row>
    <row r="23" spans="1:11" s="19" customFormat="1" ht="81" customHeight="1" x14ac:dyDescent="0.25">
      <c r="A23" s="34" t="s">
        <v>79</v>
      </c>
      <c r="B23" s="28" t="s">
        <v>45</v>
      </c>
      <c r="C23" s="29" t="s">
        <v>8</v>
      </c>
      <c r="D23" s="21">
        <v>23384</v>
      </c>
      <c r="E23" s="29">
        <v>9788.24</v>
      </c>
      <c r="F23" s="29">
        <f t="shared" si="5"/>
        <v>13595.76</v>
      </c>
      <c r="G23" s="29">
        <v>26099.29</v>
      </c>
      <c r="H23" s="29">
        <v>17598.5</v>
      </c>
      <c r="I23" s="29">
        <f t="shared" si="6"/>
        <v>8500.7900000000009</v>
      </c>
      <c r="J23" s="41" t="s">
        <v>142</v>
      </c>
    </row>
    <row r="24" spans="1:11" s="19" customFormat="1" ht="15" customHeight="1" x14ac:dyDescent="0.25">
      <c r="A24" s="13" t="s">
        <v>80</v>
      </c>
      <c r="B24" s="16" t="s">
        <v>46</v>
      </c>
      <c r="C24" s="15" t="s">
        <v>8</v>
      </c>
      <c r="D24" s="21">
        <f>D25+D26+D27+D28+D29</f>
        <v>39508.42</v>
      </c>
      <c r="E24" s="21">
        <f t="shared" ref="E24:F24" si="7">E25+E26+E27+E28+E29</f>
        <v>9990.84</v>
      </c>
      <c r="F24" s="21">
        <f t="shared" si="7"/>
        <v>29517.58</v>
      </c>
      <c r="G24" s="21">
        <f>G25+G26+G27+G28+G29</f>
        <v>57308.149699999994</v>
      </c>
      <c r="H24" s="21">
        <f t="shared" ref="H24:I24" si="8">H25+H26+H27+H28+H29</f>
        <v>-40591.14420000001</v>
      </c>
      <c r="I24" s="21">
        <f t="shared" si="8"/>
        <v>97899.293900000004</v>
      </c>
      <c r="J24" s="15"/>
    </row>
    <row r="25" spans="1:11" s="4" customFormat="1" ht="32.25" customHeight="1" x14ac:dyDescent="0.25">
      <c r="A25" s="34" t="s">
        <v>47</v>
      </c>
      <c r="B25" s="30" t="s">
        <v>19</v>
      </c>
      <c r="C25" s="29" t="s">
        <v>8</v>
      </c>
      <c r="D25" s="21">
        <v>0</v>
      </c>
      <c r="E25" s="29">
        <v>0</v>
      </c>
      <c r="F25" s="29">
        <f t="shared" ref="F25:F27" si="9">D25-E25</f>
        <v>0</v>
      </c>
      <c r="G25" s="29">
        <v>9729.2900000000009</v>
      </c>
      <c r="H25" s="29">
        <v>8328.9500000000007</v>
      </c>
      <c r="I25" s="29">
        <f t="shared" ref="I25:I27" si="10">G25-H25</f>
        <v>1400.3400000000001</v>
      </c>
      <c r="J25" s="40" t="s">
        <v>108</v>
      </c>
      <c r="K25" s="19"/>
    </row>
    <row r="26" spans="1:11" s="4" customFormat="1" ht="15" customHeight="1" x14ac:dyDescent="0.25">
      <c r="A26" s="34" t="s">
        <v>48</v>
      </c>
      <c r="B26" s="30" t="s">
        <v>49</v>
      </c>
      <c r="C26" s="29" t="s">
        <v>8</v>
      </c>
      <c r="D26" s="21">
        <v>2652.26</v>
      </c>
      <c r="E26" s="29">
        <v>1452.91</v>
      </c>
      <c r="F26" s="29">
        <f t="shared" si="9"/>
        <v>1199.3500000000001</v>
      </c>
      <c r="G26" s="29">
        <v>2665.85</v>
      </c>
      <c r="H26" s="29">
        <v>2268.1</v>
      </c>
      <c r="I26" s="29">
        <f t="shared" si="10"/>
        <v>397.75</v>
      </c>
      <c r="J26" s="35"/>
      <c r="K26" s="19"/>
    </row>
    <row r="27" spans="1:11" s="4" customFormat="1" ht="38.25" customHeight="1" x14ac:dyDescent="0.25">
      <c r="A27" s="34" t="s">
        <v>50</v>
      </c>
      <c r="B27" s="30" t="s">
        <v>51</v>
      </c>
      <c r="C27" s="29" t="s">
        <v>8</v>
      </c>
      <c r="D27" s="21">
        <v>7947</v>
      </c>
      <c r="E27" s="29">
        <v>800</v>
      </c>
      <c r="F27" s="29">
        <f t="shared" si="9"/>
        <v>7147</v>
      </c>
      <c r="G27" s="29">
        <v>19484</v>
      </c>
      <c r="H27" s="29">
        <v>19484</v>
      </c>
      <c r="I27" s="29">
        <f t="shared" si="10"/>
        <v>0</v>
      </c>
      <c r="J27" s="40" t="s">
        <v>109</v>
      </c>
      <c r="K27" s="19"/>
    </row>
    <row r="28" spans="1:11" s="4" customFormat="1" ht="30.75" customHeight="1" x14ac:dyDescent="0.25">
      <c r="A28" s="34" t="s">
        <v>52</v>
      </c>
      <c r="B28" s="30" t="s">
        <v>53</v>
      </c>
      <c r="C28" s="29" t="s">
        <v>8</v>
      </c>
      <c r="D28" s="21"/>
      <c r="E28" s="29"/>
      <c r="F28" s="29"/>
      <c r="G28" s="29"/>
      <c r="H28" s="29"/>
      <c r="I28" s="29"/>
      <c r="J28" s="29"/>
      <c r="K28" s="19"/>
    </row>
    <row r="29" spans="1:11" s="26" customFormat="1" ht="15" customHeight="1" x14ac:dyDescent="0.25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28909.16</v>
      </c>
      <c r="E29" s="21">
        <f t="shared" si="11"/>
        <v>7737.9299999999994</v>
      </c>
      <c r="F29" s="21">
        <f t="shared" si="11"/>
        <v>21171.230000000003</v>
      </c>
      <c r="G29" s="44">
        <f t="shared" si="11"/>
        <v>25429.009699999999</v>
      </c>
      <c r="H29" s="44">
        <f t="shared" si="11"/>
        <v>-70672.194200000013</v>
      </c>
      <c r="I29" s="44">
        <f t="shared" si="11"/>
        <v>96101.203900000008</v>
      </c>
      <c r="J29" s="21"/>
      <c r="K29" s="19"/>
    </row>
    <row r="30" spans="1:11" s="4" customFormat="1" ht="26.25" customHeight="1" x14ac:dyDescent="0.2">
      <c r="A30" s="34"/>
      <c r="B30" s="31" t="s">
        <v>99</v>
      </c>
      <c r="C30" s="32" t="s">
        <v>8</v>
      </c>
      <c r="D30" s="42">
        <v>4209.25</v>
      </c>
      <c r="E30" s="32">
        <v>1830.28</v>
      </c>
      <c r="F30" s="32">
        <f t="shared" ref="F30:F40" si="12">D30-E30</f>
        <v>2378.9700000000003</v>
      </c>
      <c r="G30" s="47">
        <v>7527.8028999999997</v>
      </c>
      <c r="H30" s="47">
        <v>5773.5424999999996</v>
      </c>
      <c r="I30" s="47">
        <f t="shared" ref="I30:I40" si="13">G30-H30</f>
        <v>1754.2604000000001</v>
      </c>
      <c r="J30" s="40" t="s">
        <v>111</v>
      </c>
      <c r="K30" s="19"/>
    </row>
    <row r="31" spans="1:11" s="4" customFormat="1" ht="15" customHeight="1" x14ac:dyDescent="0.2">
      <c r="A31" s="34"/>
      <c r="B31" s="31" t="s">
        <v>100</v>
      </c>
      <c r="C31" s="32" t="s">
        <v>8</v>
      </c>
      <c r="D31" s="42">
        <v>3160.04</v>
      </c>
      <c r="E31" s="32">
        <v>1506.08</v>
      </c>
      <c r="F31" s="32">
        <f t="shared" si="12"/>
        <v>1653.96</v>
      </c>
      <c r="G31" s="47">
        <v>335.53339999999997</v>
      </c>
      <c r="H31" s="47">
        <v>325.91719999999998</v>
      </c>
      <c r="I31" s="47">
        <f t="shared" si="13"/>
        <v>9.6161999999999921</v>
      </c>
      <c r="J31" s="29"/>
      <c r="K31" s="19"/>
    </row>
    <row r="32" spans="1:11" s="4" customFormat="1" ht="15" customHeight="1" x14ac:dyDescent="0.2">
      <c r="A32" s="34"/>
      <c r="B32" s="31" t="s">
        <v>101</v>
      </c>
      <c r="C32" s="32" t="s">
        <v>8</v>
      </c>
      <c r="D32" s="42">
        <v>6012</v>
      </c>
      <c r="E32" s="32">
        <v>0</v>
      </c>
      <c r="F32" s="32">
        <f t="shared" si="12"/>
        <v>6012</v>
      </c>
      <c r="G32" s="47">
        <v>6846.74</v>
      </c>
      <c r="H32" s="47">
        <v>0</v>
      </c>
      <c r="I32" s="47">
        <f t="shared" si="13"/>
        <v>6846.74</v>
      </c>
      <c r="J32" s="29"/>
      <c r="K32" s="19"/>
    </row>
    <row r="33" spans="1:13" s="4" customFormat="1" ht="15" customHeight="1" x14ac:dyDescent="0.2">
      <c r="A33" s="34"/>
      <c r="B33" s="31" t="s">
        <v>102</v>
      </c>
      <c r="C33" s="32" t="s">
        <v>8</v>
      </c>
      <c r="D33" s="42">
        <v>1370.35</v>
      </c>
      <c r="E33" s="32">
        <v>851.08</v>
      </c>
      <c r="F33" s="32">
        <f t="shared" si="12"/>
        <v>519.26999999999987</v>
      </c>
      <c r="G33" s="47">
        <v>1346.0252</v>
      </c>
      <c r="H33" s="47">
        <v>1147.664</v>
      </c>
      <c r="I33" s="47">
        <f t="shared" si="13"/>
        <v>198.36120000000005</v>
      </c>
      <c r="J33" s="29"/>
      <c r="K33" s="19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42">
        <v>1409.02</v>
      </c>
      <c r="E34" s="32">
        <v>644.74</v>
      </c>
      <c r="F34" s="32">
        <f t="shared" si="12"/>
        <v>764.28</v>
      </c>
      <c r="G34" s="47">
        <v>886.95</v>
      </c>
      <c r="H34" s="47">
        <v>552.30999999999995</v>
      </c>
      <c r="I34" s="47">
        <f t="shared" si="13"/>
        <v>334.6400000000001</v>
      </c>
      <c r="J34" s="80" t="s">
        <v>135</v>
      </c>
      <c r="K34" s="19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42">
        <v>1647.13</v>
      </c>
      <c r="E35" s="32">
        <v>1825.75</v>
      </c>
      <c r="F35" s="32">
        <f t="shared" si="12"/>
        <v>-178.61999999999989</v>
      </c>
      <c r="G35" s="47">
        <v>3252.69</v>
      </c>
      <c r="H35" s="47">
        <v>2090.73</v>
      </c>
      <c r="I35" s="47">
        <f t="shared" si="13"/>
        <v>1161.96</v>
      </c>
      <c r="J35" s="81"/>
      <c r="K35" s="19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42">
        <v>768.6</v>
      </c>
      <c r="E36" s="32">
        <v>150</v>
      </c>
      <c r="F36" s="32">
        <f t="shared" si="12"/>
        <v>618.6</v>
      </c>
      <c r="G36" s="47">
        <v>1594.6</v>
      </c>
      <c r="H36" s="47">
        <v>143.5</v>
      </c>
      <c r="I36" s="47">
        <f t="shared" si="13"/>
        <v>1451.1</v>
      </c>
      <c r="J36" s="32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42">
        <v>0</v>
      </c>
      <c r="E37" s="32">
        <v>0</v>
      </c>
      <c r="F37" s="32">
        <f t="shared" si="12"/>
        <v>0</v>
      </c>
      <c r="G37" s="47">
        <v>1654</v>
      </c>
      <c r="H37" s="47"/>
      <c r="I37" s="47">
        <f t="shared" si="13"/>
        <v>1654</v>
      </c>
      <c r="J37" s="32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42">
        <v>30</v>
      </c>
      <c r="E38" s="32">
        <v>30</v>
      </c>
      <c r="F38" s="32">
        <f t="shared" si="12"/>
        <v>0</v>
      </c>
      <c r="G38" s="47">
        <v>3404.05</v>
      </c>
      <c r="H38" s="47">
        <v>1697.35</v>
      </c>
      <c r="I38" s="47">
        <f t="shared" si="13"/>
        <v>1706.7000000000003</v>
      </c>
      <c r="J38" s="40" t="s">
        <v>110</v>
      </c>
      <c r="K38" s="19"/>
      <c r="M38" s="24">
        <v>34088.379999999997</v>
      </c>
    </row>
    <row r="39" spans="1:13" s="24" customFormat="1" ht="15" customHeight="1" x14ac:dyDescent="0.2">
      <c r="A39" s="38"/>
      <c r="B39" s="31" t="s">
        <v>98</v>
      </c>
      <c r="C39" s="32" t="s">
        <v>8</v>
      </c>
      <c r="D39" s="42">
        <v>1700</v>
      </c>
      <c r="E39" s="32">
        <v>900</v>
      </c>
      <c r="F39" s="32">
        <f t="shared" si="12"/>
        <v>800</v>
      </c>
      <c r="G39" s="47">
        <v>0</v>
      </c>
      <c r="H39" s="47">
        <v>0</v>
      </c>
      <c r="I39" s="47">
        <f t="shared" si="13"/>
        <v>0</v>
      </c>
      <c r="J39" s="32"/>
      <c r="K39" s="19"/>
      <c r="M39" s="24">
        <f>G25+G30+G31+G32+G33</f>
        <v>25785.391500000002</v>
      </c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42">
        <v>0</v>
      </c>
      <c r="E40" s="32">
        <v>0</v>
      </c>
      <c r="F40" s="32">
        <f t="shared" si="12"/>
        <v>0</v>
      </c>
      <c r="G40" s="47">
        <v>-13321</v>
      </c>
      <c r="H40" s="47">
        <v>-67682.460000000006</v>
      </c>
      <c r="I40" s="47">
        <f t="shared" si="13"/>
        <v>54361.460000000006</v>
      </c>
      <c r="J40" s="32"/>
      <c r="K40" s="19"/>
      <c r="M40" s="24">
        <f>M38-M39</f>
        <v>8302.9884999999958</v>
      </c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42">
        <v>8602.77</v>
      </c>
      <c r="E41" s="32"/>
      <c r="F41" s="32">
        <f>D41-E41</f>
        <v>8602.77</v>
      </c>
      <c r="G41" s="47">
        <v>11901.618200000001</v>
      </c>
      <c r="H41" s="47">
        <f>-14818.818+98.0701</f>
        <v>-14720.747899999998</v>
      </c>
      <c r="I41" s="47">
        <f>G41-H41</f>
        <v>26622.366099999999</v>
      </c>
      <c r="J41" s="32"/>
      <c r="K41" s="19"/>
    </row>
    <row r="42" spans="1:13" s="4" customFormat="1" ht="15" customHeight="1" x14ac:dyDescent="0.25">
      <c r="A42" s="13" t="s">
        <v>81</v>
      </c>
      <c r="B42" s="16" t="s">
        <v>56</v>
      </c>
      <c r="C42" s="15" t="s">
        <v>8</v>
      </c>
      <c r="D42" s="21">
        <f>D43+D44</f>
        <v>617.23</v>
      </c>
      <c r="E42" s="21">
        <f t="shared" ref="E42:F42" si="14">E43+E44</f>
        <v>0</v>
      </c>
      <c r="F42" s="21">
        <f t="shared" si="14"/>
        <v>617.23</v>
      </c>
      <c r="G42" s="21">
        <f>G43+G44</f>
        <v>0</v>
      </c>
      <c r="H42" s="21">
        <f t="shared" ref="H42:I42" si="15">H43+H44</f>
        <v>2836</v>
      </c>
      <c r="I42" s="21">
        <f t="shared" si="15"/>
        <v>-2836</v>
      </c>
      <c r="J42" s="15"/>
      <c r="K42" s="19"/>
    </row>
    <row r="43" spans="1:13" s="4" customFormat="1" ht="15" customHeight="1" x14ac:dyDescent="0.25">
      <c r="A43" s="34" t="s">
        <v>82</v>
      </c>
      <c r="B43" s="30" t="s">
        <v>57</v>
      </c>
      <c r="C43" s="29" t="s">
        <v>8</v>
      </c>
      <c r="D43" s="21">
        <v>617.23</v>
      </c>
      <c r="E43" s="29"/>
      <c r="F43" s="29">
        <f>D43-E43</f>
        <v>617.23</v>
      </c>
      <c r="G43" s="29">
        <v>0</v>
      </c>
      <c r="H43" s="29">
        <v>2836</v>
      </c>
      <c r="I43" s="29">
        <f t="shared" ref="I43" si="16">G43-H43</f>
        <v>-2836</v>
      </c>
      <c r="J43" s="29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15" t="s">
        <v>8</v>
      </c>
      <c r="D44" s="21">
        <f>D45+D46+D47+D48</f>
        <v>0</v>
      </c>
      <c r="E44" s="21">
        <f t="shared" ref="E44:F44" si="17">E45+E46+E47+E48</f>
        <v>0</v>
      </c>
      <c r="F44" s="21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15"/>
      <c r="K44" s="19"/>
    </row>
    <row r="45" spans="1:13" s="4" customFormat="1" ht="15" customHeight="1" x14ac:dyDescent="0.25">
      <c r="A45" s="34" t="s">
        <v>59</v>
      </c>
      <c r="B45" s="30" t="s">
        <v>60</v>
      </c>
      <c r="C45" s="29" t="s">
        <v>8</v>
      </c>
      <c r="D45" s="21"/>
      <c r="E45" s="29"/>
      <c r="F45" s="29"/>
      <c r="G45" s="29"/>
      <c r="H45" s="29"/>
      <c r="I45" s="29"/>
      <c r="J45" s="29"/>
    </row>
    <row r="46" spans="1:13" s="4" customFormat="1" ht="15" customHeight="1" x14ac:dyDescent="0.25">
      <c r="A46" s="34" t="s">
        <v>61</v>
      </c>
      <c r="B46" s="30" t="s">
        <v>62</v>
      </c>
      <c r="C46" s="29" t="s">
        <v>8</v>
      </c>
      <c r="D46" s="21"/>
      <c r="E46" s="29"/>
      <c r="F46" s="29"/>
      <c r="G46" s="29"/>
      <c r="H46" s="29"/>
      <c r="I46" s="29"/>
      <c r="J46" s="29"/>
    </row>
    <row r="47" spans="1:13" s="4" customFormat="1" ht="15" customHeight="1" x14ac:dyDescent="0.25">
      <c r="A47" s="34" t="s">
        <v>63</v>
      </c>
      <c r="B47" s="30" t="s">
        <v>64</v>
      </c>
      <c r="C47" s="29" t="s">
        <v>8</v>
      </c>
      <c r="D47" s="21"/>
      <c r="E47" s="29"/>
      <c r="F47" s="29"/>
      <c r="G47" s="29"/>
      <c r="H47" s="29"/>
      <c r="I47" s="29"/>
      <c r="J47" s="29"/>
    </row>
    <row r="48" spans="1:13" s="4" customFormat="1" ht="15" customHeight="1" x14ac:dyDescent="0.25">
      <c r="A48" s="34" t="s">
        <v>65</v>
      </c>
      <c r="B48" s="30" t="s">
        <v>66</v>
      </c>
      <c r="C48" s="29" t="s">
        <v>8</v>
      </c>
      <c r="D48" s="21"/>
      <c r="E48" s="29"/>
      <c r="F48" s="29"/>
      <c r="G48" s="29"/>
      <c r="H48" s="29"/>
      <c r="I48" s="29"/>
      <c r="J48" s="29"/>
    </row>
    <row r="49" spans="1:10" s="4" customFormat="1" ht="15" customHeight="1" x14ac:dyDescent="0.25">
      <c r="A49" s="34" t="s">
        <v>84</v>
      </c>
      <c r="B49" s="30" t="s">
        <v>18</v>
      </c>
      <c r="C49" s="29" t="s">
        <v>8</v>
      </c>
      <c r="D49" s="21"/>
      <c r="E49" s="29"/>
      <c r="F49" s="29"/>
      <c r="G49" s="29"/>
      <c r="H49" s="29"/>
      <c r="I49" s="29"/>
      <c r="J49" s="29"/>
    </row>
    <row r="50" spans="1:10" s="4" customFormat="1" ht="36.75" customHeight="1" x14ac:dyDescent="0.25">
      <c r="A50" s="34" t="s">
        <v>85</v>
      </c>
      <c r="B50" s="30" t="s">
        <v>67</v>
      </c>
      <c r="C50" s="29" t="s">
        <v>8</v>
      </c>
      <c r="D50" s="45">
        <f>D51</f>
        <v>1630.98</v>
      </c>
      <c r="E50" s="46">
        <f t="shared" ref="E50:H50" si="19">E51</f>
        <v>1630.98</v>
      </c>
      <c r="F50" s="46">
        <f t="shared" si="19"/>
        <v>0</v>
      </c>
      <c r="G50" s="52">
        <f t="shared" si="19"/>
        <v>2771.2</v>
      </c>
      <c r="H50" s="52">
        <f t="shared" si="19"/>
        <v>2771.2</v>
      </c>
      <c r="I50" s="29">
        <f>I51</f>
        <v>0</v>
      </c>
      <c r="J50" s="29"/>
    </row>
    <row r="51" spans="1:10" s="4" customFormat="1" ht="50.25" customHeight="1" x14ac:dyDescent="0.25">
      <c r="A51" s="34" t="s">
        <v>86</v>
      </c>
      <c r="B51" s="30" t="s">
        <v>68</v>
      </c>
      <c r="C51" s="29" t="s">
        <v>8</v>
      </c>
      <c r="D51" s="45">
        <v>1630.98</v>
      </c>
      <c r="E51" s="46">
        <v>1630.98</v>
      </c>
      <c r="F51" s="46">
        <v>0</v>
      </c>
      <c r="G51" s="52">
        <v>2771.2</v>
      </c>
      <c r="H51" s="52">
        <v>2771.2</v>
      </c>
      <c r="I51" s="29">
        <v>0</v>
      </c>
      <c r="J51" s="29"/>
    </row>
    <row r="52" spans="1:10" s="4" customFormat="1" ht="15" customHeight="1" x14ac:dyDescent="0.25">
      <c r="A52" s="34" t="s">
        <v>69</v>
      </c>
      <c r="B52" s="30" t="s">
        <v>20</v>
      </c>
      <c r="C52" s="29" t="s">
        <v>21</v>
      </c>
      <c r="D52" s="21"/>
      <c r="E52" s="29"/>
      <c r="F52" s="29"/>
      <c r="G52" s="29">
        <v>0</v>
      </c>
      <c r="H52" s="29"/>
      <c r="I52" s="29"/>
      <c r="J52" s="29"/>
    </row>
    <row r="53" spans="1:10" s="4" customFormat="1" ht="78" customHeight="1" x14ac:dyDescent="0.25">
      <c r="A53" s="34" t="s">
        <v>87</v>
      </c>
      <c r="B53" s="30" t="s">
        <v>22</v>
      </c>
      <c r="C53" s="29" t="s">
        <v>8</v>
      </c>
      <c r="D53" s="21"/>
      <c r="E53" s="29"/>
      <c r="F53" s="29"/>
      <c r="G53" s="29"/>
      <c r="H53" s="29"/>
      <c r="I53" s="29"/>
      <c r="J53" s="29"/>
    </row>
    <row r="54" spans="1:10" s="4" customFormat="1" ht="15" customHeight="1" x14ac:dyDescent="0.25">
      <c r="A54" s="17" t="s">
        <v>23</v>
      </c>
      <c r="B54" s="20" t="s">
        <v>89</v>
      </c>
      <c r="C54" s="18" t="s">
        <v>8</v>
      </c>
      <c r="D54" s="18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18"/>
    </row>
    <row r="55" spans="1:10" s="4" customFormat="1" ht="30.75" customHeight="1" x14ac:dyDescent="0.25">
      <c r="A55" s="33" t="s">
        <v>24</v>
      </c>
      <c r="B55" s="30" t="s">
        <v>25</v>
      </c>
      <c r="C55" s="29" t="s">
        <v>8</v>
      </c>
      <c r="D55" s="39">
        <f>E55</f>
        <v>186141.53083499998</v>
      </c>
      <c r="E55" s="35">
        <f>E56*E58</f>
        <v>186141.53083499998</v>
      </c>
      <c r="F55" s="35"/>
      <c r="G55" s="39">
        <f>H55</f>
        <v>175208.03205049998</v>
      </c>
      <c r="H55" s="39">
        <f>H56*H58</f>
        <v>175208.03205049998</v>
      </c>
      <c r="I55" s="35"/>
      <c r="J55" s="29"/>
    </row>
    <row r="56" spans="1:10" s="4" customFormat="1" ht="15" customHeight="1" x14ac:dyDescent="0.25">
      <c r="A56" s="68" t="s">
        <v>76</v>
      </c>
      <c r="B56" s="30" t="s">
        <v>70</v>
      </c>
      <c r="C56" s="63" t="s">
        <v>130</v>
      </c>
      <c r="D56" s="79">
        <f>E56</f>
        <v>82276.5</v>
      </c>
      <c r="E56" s="58">
        <v>82276.5</v>
      </c>
      <c r="F56" s="58"/>
      <c r="G56" s="79">
        <f>H56</f>
        <v>63272.555</v>
      </c>
      <c r="H56" s="58">
        <v>63272.555</v>
      </c>
      <c r="I56" s="58"/>
      <c r="J56" s="69"/>
    </row>
    <row r="57" spans="1:10" s="4" customFormat="1" ht="15" customHeight="1" x14ac:dyDescent="0.25">
      <c r="A57" s="68"/>
      <c r="B57" s="30" t="s">
        <v>131</v>
      </c>
      <c r="C57" s="64"/>
      <c r="D57" s="79"/>
      <c r="E57" s="59"/>
      <c r="F57" s="59"/>
      <c r="G57" s="79"/>
      <c r="H57" s="59"/>
      <c r="I57" s="59"/>
      <c r="J57" s="69"/>
    </row>
    <row r="58" spans="1:10" s="4" customFormat="1" ht="15" customHeight="1" x14ac:dyDescent="0.25">
      <c r="A58" s="68" t="s">
        <v>81</v>
      </c>
      <c r="B58" s="30" t="s">
        <v>70</v>
      </c>
      <c r="C58" s="69" t="s">
        <v>132</v>
      </c>
      <c r="D58" s="70">
        <f>E58</f>
        <v>2.2623899999999999</v>
      </c>
      <c r="E58" s="65">
        <v>2.2623899999999999</v>
      </c>
      <c r="F58" s="58"/>
      <c r="G58" s="70">
        <f>H58</f>
        <v>2.7690999999999999</v>
      </c>
      <c r="H58" s="60">
        <v>2.7690999999999999</v>
      </c>
      <c r="I58" s="58"/>
      <c r="J58" s="69"/>
    </row>
    <row r="59" spans="1:10" s="4" customFormat="1" ht="30.75" customHeight="1" x14ac:dyDescent="0.25">
      <c r="A59" s="68"/>
      <c r="B59" s="30" t="s">
        <v>26</v>
      </c>
      <c r="C59" s="69"/>
      <c r="D59" s="70"/>
      <c r="E59" s="66"/>
      <c r="F59" s="59"/>
      <c r="G59" s="70"/>
      <c r="H59" s="61"/>
      <c r="I59" s="59"/>
      <c r="J59" s="69"/>
    </row>
    <row r="60" spans="1:10" s="4" customFormat="1" ht="48.75" customHeight="1" x14ac:dyDescent="0.25">
      <c r="A60" s="33" t="s">
        <v>27</v>
      </c>
      <c r="B60" s="30" t="s">
        <v>29</v>
      </c>
      <c r="C60" s="29" t="s">
        <v>7</v>
      </c>
      <c r="D60" s="35" t="s">
        <v>7</v>
      </c>
      <c r="E60" s="35" t="s">
        <v>7</v>
      </c>
      <c r="F60" s="35" t="s">
        <v>7</v>
      </c>
      <c r="G60" s="35" t="s">
        <v>7</v>
      </c>
      <c r="H60" s="35" t="s">
        <v>7</v>
      </c>
      <c r="I60" s="35" t="s">
        <v>7</v>
      </c>
      <c r="J60" s="29" t="s">
        <v>7</v>
      </c>
    </row>
    <row r="61" spans="1:10" s="4" customFormat="1" ht="15" customHeight="1" x14ac:dyDescent="0.25">
      <c r="A61" s="33">
        <v>1</v>
      </c>
      <c r="B61" s="30" t="s">
        <v>30</v>
      </c>
      <c r="C61" s="29" t="s">
        <v>31</v>
      </c>
      <c r="D61" s="29"/>
      <c r="E61" s="29"/>
      <c r="F61" s="29"/>
      <c r="G61" s="48">
        <f>H61</f>
        <v>53142</v>
      </c>
      <c r="H61" s="48">
        <v>53142</v>
      </c>
      <c r="I61" s="29"/>
      <c r="J61" s="29"/>
    </row>
    <row r="62" spans="1:10" s="4" customFormat="1" ht="15" customHeight="1" x14ac:dyDescent="0.25">
      <c r="A62" s="33">
        <v>2</v>
      </c>
      <c r="B62" s="30" t="s">
        <v>32</v>
      </c>
      <c r="C62" s="29" t="s">
        <v>33</v>
      </c>
      <c r="D62" s="29"/>
      <c r="E62" s="29"/>
      <c r="F62" s="29"/>
      <c r="G62" s="48">
        <f t="shared" ref="G62:G74" si="21">H62</f>
        <v>217.33</v>
      </c>
      <c r="H62" s="48">
        <f>H63</f>
        <v>217.33</v>
      </c>
      <c r="I62" s="29"/>
      <c r="J62" s="29"/>
    </row>
    <row r="63" spans="1:10" s="4" customFormat="1" ht="15" customHeight="1" x14ac:dyDescent="0.25">
      <c r="A63" s="33" t="s">
        <v>125</v>
      </c>
      <c r="B63" s="30" t="s">
        <v>126</v>
      </c>
      <c r="C63" s="29" t="s">
        <v>33</v>
      </c>
      <c r="D63" s="29"/>
      <c r="E63" s="29"/>
      <c r="F63" s="29"/>
      <c r="G63" s="48">
        <f t="shared" si="21"/>
        <v>217.33</v>
      </c>
      <c r="H63" s="48">
        <v>217.33</v>
      </c>
      <c r="I63" s="29"/>
      <c r="J63" s="29"/>
    </row>
    <row r="64" spans="1:10" s="4" customFormat="1" ht="15" customHeight="1" x14ac:dyDescent="0.25">
      <c r="A64" s="33">
        <v>3</v>
      </c>
      <c r="B64" s="30" t="s">
        <v>71</v>
      </c>
      <c r="C64" s="29" t="s">
        <v>34</v>
      </c>
      <c r="D64" s="29"/>
      <c r="E64" s="29"/>
      <c r="F64" s="29"/>
      <c r="G64" s="48">
        <f t="shared" si="21"/>
        <v>3459</v>
      </c>
      <c r="H64" s="48">
        <f>H65+H66</f>
        <v>3459</v>
      </c>
      <c r="I64" s="29"/>
      <c r="J64" s="29"/>
    </row>
    <row r="65" spans="1:10" s="4" customFormat="1" ht="15" customHeight="1" x14ac:dyDescent="0.25">
      <c r="A65" s="33" t="s">
        <v>116</v>
      </c>
      <c r="B65" s="30" t="s">
        <v>118</v>
      </c>
      <c r="C65" s="29" t="s">
        <v>34</v>
      </c>
      <c r="D65" s="29"/>
      <c r="E65" s="29"/>
      <c r="F65" s="29"/>
      <c r="G65" s="48">
        <f t="shared" si="21"/>
        <v>1608</v>
      </c>
      <c r="H65" s="48">
        <v>1608</v>
      </c>
      <c r="I65" s="29"/>
      <c r="J65" s="29"/>
    </row>
    <row r="66" spans="1:10" s="4" customFormat="1" ht="15" customHeight="1" x14ac:dyDescent="0.25">
      <c r="A66" s="34" t="s">
        <v>117</v>
      </c>
      <c r="B66" s="30" t="s">
        <v>119</v>
      </c>
      <c r="C66" s="35" t="s">
        <v>34</v>
      </c>
      <c r="D66" s="35"/>
      <c r="E66" s="35"/>
      <c r="F66" s="35"/>
      <c r="G66" s="48">
        <f t="shared" si="21"/>
        <v>1851</v>
      </c>
      <c r="H66" s="48">
        <v>1851</v>
      </c>
      <c r="I66" s="35"/>
      <c r="J66" s="35"/>
    </row>
    <row r="67" spans="1:10" s="4" customFormat="1" ht="15" customHeight="1" x14ac:dyDescent="0.25">
      <c r="A67" s="33">
        <v>4</v>
      </c>
      <c r="B67" s="30" t="s">
        <v>72</v>
      </c>
      <c r="C67" s="29" t="s">
        <v>34</v>
      </c>
      <c r="D67" s="29"/>
      <c r="E67" s="29"/>
      <c r="F67" s="29"/>
      <c r="G67" s="48">
        <f t="shared" si="21"/>
        <v>4674</v>
      </c>
      <c r="H67" s="48">
        <f>H68</f>
        <v>4674</v>
      </c>
      <c r="I67" s="29"/>
      <c r="J67" s="29"/>
    </row>
    <row r="68" spans="1:10" s="4" customFormat="1" ht="15" customHeight="1" x14ac:dyDescent="0.25">
      <c r="A68" s="33" t="s">
        <v>127</v>
      </c>
      <c r="B68" s="30" t="s">
        <v>128</v>
      </c>
      <c r="C68" s="29" t="s">
        <v>34</v>
      </c>
      <c r="D68" s="29"/>
      <c r="E68" s="29"/>
      <c r="F68" s="29"/>
      <c r="G68" s="48">
        <f t="shared" si="21"/>
        <v>4674</v>
      </c>
      <c r="H68" s="48">
        <v>4674</v>
      </c>
      <c r="I68" s="29"/>
      <c r="J68" s="29"/>
    </row>
    <row r="69" spans="1:10" s="4" customFormat="1" ht="15" customHeight="1" x14ac:dyDescent="0.25">
      <c r="A69" s="33">
        <v>5</v>
      </c>
      <c r="B69" s="30" t="s">
        <v>73</v>
      </c>
      <c r="C69" s="29" t="s">
        <v>35</v>
      </c>
      <c r="D69" s="29"/>
      <c r="E69" s="29"/>
      <c r="F69" s="29"/>
      <c r="G69" s="48">
        <f t="shared" si="21"/>
        <v>1278.3</v>
      </c>
      <c r="H69" s="48">
        <f>H70+H71</f>
        <v>1278.3</v>
      </c>
      <c r="I69" s="29"/>
      <c r="J69" s="29"/>
    </row>
    <row r="70" spans="1:10" s="4" customFormat="1" ht="15" customHeight="1" x14ac:dyDescent="0.25">
      <c r="A70" s="33" t="s">
        <v>120</v>
      </c>
      <c r="B70" s="30" t="s">
        <v>122</v>
      </c>
      <c r="C70" s="29" t="s">
        <v>35</v>
      </c>
      <c r="D70" s="29"/>
      <c r="E70" s="29"/>
      <c r="F70" s="29"/>
      <c r="G70" s="48">
        <f t="shared" si="21"/>
        <v>581</v>
      </c>
      <c r="H70" s="48">
        <v>581</v>
      </c>
      <c r="I70" s="29"/>
      <c r="J70" s="29"/>
    </row>
    <row r="71" spans="1:10" s="4" customFormat="1" ht="15" customHeight="1" x14ac:dyDescent="0.25">
      <c r="A71" s="34" t="s">
        <v>121</v>
      </c>
      <c r="B71" s="30" t="s">
        <v>123</v>
      </c>
      <c r="C71" s="35" t="s">
        <v>35</v>
      </c>
      <c r="D71" s="35"/>
      <c r="E71" s="35"/>
      <c r="F71" s="35"/>
      <c r="G71" s="48">
        <f t="shared" si="21"/>
        <v>697.3</v>
      </c>
      <c r="H71" s="48">
        <v>697.3</v>
      </c>
      <c r="I71" s="35"/>
      <c r="J71" s="35"/>
    </row>
    <row r="72" spans="1:10" s="4" customFormat="1" ht="15" customHeight="1" x14ac:dyDescent="0.25">
      <c r="A72" s="33">
        <v>6</v>
      </c>
      <c r="B72" s="30" t="s">
        <v>36</v>
      </c>
      <c r="C72" s="29" t="s">
        <v>28</v>
      </c>
      <c r="D72" s="29"/>
      <c r="E72" s="29"/>
      <c r="F72" s="29"/>
      <c r="G72" s="49">
        <f t="shared" si="21"/>
        <v>57.5</v>
      </c>
      <c r="H72" s="49">
        <v>57.5</v>
      </c>
      <c r="I72" s="29"/>
      <c r="J72" s="29"/>
    </row>
    <row r="73" spans="1:10" s="4" customFormat="1" ht="15" customHeight="1" x14ac:dyDescent="0.25">
      <c r="A73" s="33">
        <v>7</v>
      </c>
      <c r="B73" s="30" t="s">
        <v>37</v>
      </c>
      <c r="C73" s="29" t="s">
        <v>8</v>
      </c>
      <c r="D73" s="29"/>
      <c r="E73" s="29"/>
      <c r="F73" s="29"/>
      <c r="G73" s="49">
        <f t="shared" si="21"/>
        <v>39271</v>
      </c>
      <c r="H73" s="49">
        <v>39271</v>
      </c>
      <c r="I73" s="29"/>
      <c r="J73" s="29"/>
    </row>
    <row r="74" spans="1:10" s="4" customFormat="1" ht="15" customHeight="1" x14ac:dyDescent="0.25">
      <c r="A74" s="33" t="s">
        <v>88</v>
      </c>
      <c r="B74" s="30" t="s">
        <v>129</v>
      </c>
      <c r="C74" s="29" t="s">
        <v>8</v>
      </c>
      <c r="D74" s="29"/>
      <c r="E74" s="29"/>
      <c r="F74" s="29"/>
      <c r="G74" s="49">
        <f t="shared" si="21"/>
        <v>29994</v>
      </c>
      <c r="H74" s="49">
        <v>29994</v>
      </c>
      <c r="I74" s="29"/>
      <c r="J74" s="29"/>
    </row>
    <row r="75" spans="1:10" s="4" customFormat="1" ht="30.75" customHeight="1" x14ac:dyDescent="0.25">
      <c r="A75" s="33">
        <v>8</v>
      </c>
      <c r="B75" s="30" t="s">
        <v>38</v>
      </c>
      <c r="C75" s="29" t="s">
        <v>28</v>
      </c>
      <c r="D75" s="29" t="s">
        <v>124</v>
      </c>
      <c r="E75" s="35" t="s">
        <v>7</v>
      </c>
      <c r="F75" s="35" t="s">
        <v>7</v>
      </c>
      <c r="G75" s="48" t="s">
        <v>7</v>
      </c>
      <c r="H75" s="48" t="s">
        <v>7</v>
      </c>
      <c r="I75" s="35" t="s">
        <v>7</v>
      </c>
      <c r="J75" s="29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71" t="s">
        <v>39</v>
      </c>
      <c r="B77" s="71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67" t="s">
        <v>74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25.5" customHeight="1" x14ac:dyDescent="0.25">
      <c r="A79" s="67" t="s">
        <v>40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20.25" customHeight="1" x14ac:dyDescent="0.25">
      <c r="A80" s="67" t="s">
        <v>75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36.75" customHeight="1" x14ac:dyDescent="0.25">
      <c r="A81" s="67" t="s">
        <v>90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23.25" customHeight="1" x14ac:dyDescent="0.25">
      <c r="A82" s="67" t="s">
        <v>91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x14ac:dyDescent="0.25">
      <c r="A83" s="2"/>
    </row>
  </sheetData>
  <mergeCells count="39">
    <mergeCell ref="J56:J57"/>
    <mergeCell ref="I1:J1"/>
    <mergeCell ref="I2:J2"/>
    <mergeCell ref="I3:J3"/>
    <mergeCell ref="D11:F11"/>
    <mergeCell ref="G11:I11"/>
    <mergeCell ref="A5:J6"/>
    <mergeCell ref="A4:J4"/>
    <mergeCell ref="A7:J7"/>
    <mergeCell ref="A8:J8"/>
    <mergeCell ref="A9:J9"/>
    <mergeCell ref="J11:J12"/>
    <mergeCell ref="D56:D57"/>
    <mergeCell ref="G56:G57"/>
    <mergeCell ref="J34:J35"/>
    <mergeCell ref="A56:A57"/>
    <mergeCell ref="A82:J82"/>
    <mergeCell ref="A58:A59"/>
    <mergeCell ref="C58:C59"/>
    <mergeCell ref="D58:D59"/>
    <mergeCell ref="G58:G59"/>
    <mergeCell ref="J58:J59"/>
    <mergeCell ref="A77:B77"/>
    <mergeCell ref="A78:J78"/>
    <mergeCell ref="A79:J79"/>
    <mergeCell ref="A80:J80"/>
    <mergeCell ref="A81:J81"/>
    <mergeCell ref="I56:I57"/>
    <mergeCell ref="H58:H59"/>
    <mergeCell ref="I58:I59"/>
    <mergeCell ref="A11:A12"/>
    <mergeCell ref="B11:B12"/>
    <mergeCell ref="C11:C12"/>
    <mergeCell ref="C56:C57"/>
    <mergeCell ref="E56:E57"/>
    <mergeCell ref="F56:F57"/>
    <mergeCell ref="E58:E59"/>
    <mergeCell ref="F58:F59"/>
    <mergeCell ref="H56:H57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view="pageBreakPreview" zoomScaleSheetLayoutView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B22" sqref="B22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8" width="12.5703125" style="1" customWidth="1"/>
    <col min="9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5" width="9.5703125" style="1" bestFit="1" customWidth="1"/>
    <col min="16" max="16384" width="9.140625" style="1"/>
  </cols>
  <sheetData>
    <row r="1" spans="1:14" ht="11.25" customHeight="1" x14ac:dyDescent="0.25">
      <c r="I1" s="72" t="s">
        <v>112</v>
      </c>
      <c r="J1" s="72"/>
    </row>
    <row r="2" spans="1:14" ht="11.25" customHeight="1" x14ac:dyDescent="0.25">
      <c r="I2" s="72" t="s">
        <v>113</v>
      </c>
      <c r="J2" s="72"/>
    </row>
    <row r="3" spans="1:14" ht="11.25" customHeight="1" x14ac:dyDescent="0.25">
      <c r="I3" s="72" t="s">
        <v>114</v>
      </c>
      <c r="J3" s="72"/>
    </row>
    <row r="4" spans="1:14" ht="15.75" customHeight="1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"/>
    </row>
    <row r="5" spans="1:14" ht="15.75" customHeight="1" x14ac:dyDescent="0.25">
      <c r="A5" s="75" t="s">
        <v>92</v>
      </c>
      <c r="B5" s="75"/>
      <c r="C5" s="75"/>
      <c r="D5" s="75"/>
      <c r="E5" s="75"/>
      <c r="F5" s="75"/>
      <c r="G5" s="75"/>
      <c r="H5" s="75"/>
      <c r="I5" s="75"/>
      <c r="J5" s="75"/>
      <c r="K5" s="6"/>
    </row>
    <row r="6" spans="1:14" ht="6.7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6"/>
    </row>
    <row r="7" spans="1:14" s="3" customFormat="1" ht="18.75" customHeight="1" x14ac:dyDescent="0.25">
      <c r="A7" s="67" t="s">
        <v>143</v>
      </c>
      <c r="B7" s="67"/>
      <c r="C7" s="67"/>
      <c r="D7" s="67"/>
      <c r="E7" s="67"/>
      <c r="F7" s="67"/>
      <c r="G7" s="67"/>
      <c r="H7" s="67"/>
      <c r="I7" s="67"/>
      <c r="J7" s="67"/>
      <c r="K7" s="5"/>
    </row>
    <row r="8" spans="1:14" s="3" customFormat="1" ht="18.75" customHeight="1" x14ac:dyDescent="0.25">
      <c r="A8" s="67" t="s">
        <v>133</v>
      </c>
      <c r="B8" s="67"/>
      <c r="C8" s="67"/>
      <c r="D8" s="67"/>
      <c r="E8" s="67"/>
      <c r="F8" s="67"/>
      <c r="G8" s="67"/>
      <c r="H8" s="67"/>
      <c r="I8" s="67"/>
      <c r="J8" s="67"/>
      <c r="K8" s="5"/>
    </row>
    <row r="9" spans="1:14" s="3" customFormat="1" ht="18.75" customHeight="1" x14ac:dyDescent="0.25">
      <c r="A9" s="67" t="s">
        <v>134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4" s="4" customFormat="1" ht="15" customHeight="1" x14ac:dyDescent="0.25">
      <c r="A10" s="8"/>
      <c r="B10" s="8"/>
      <c r="C10" s="8">
        <f>D10-D14</f>
        <v>0</v>
      </c>
      <c r="D10" s="8">
        <v>370526.54</v>
      </c>
      <c r="E10" s="8"/>
      <c r="F10" s="8"/>
      <c r="G10" s="57">
        <f>H10-G14</f>
        <v>1.2249999970663339E-2</v>
      </c>
      <c r="H10" s="56">
        <v>420289.07</v>
      </c>
      <c r="I10" s="8"/>
      <c r="J10" s="8"/>
    </row>
    <row r="11" spans="1:14" s="4" customFormat="1" ht="15" customHeight="1" x14ac:dyDescent="0.25">
      <c r="A11" s="62" t="s">
        <v>1</v>
      </c>
      <c r="B11" s="62" t="s">
        <v>2</v>
      </c>
      <c r="C11" s="62" t="s">
        <v>3</v>
      </c>
      <c r="D11" s="73" t="s">
        <v>144</v>
      </c>
      <c r="E11" s="74"/>
      <c r="F11" s="74"/>
      <c r="G11" s="73" t="s">
        <v>145</v>
      </c>
      <c r="H11" s="74"/>
      <c r="I11" s="74"/>
      <c r="J11" s="77" t="s">
        <v>4</v>
      </c>
    </row>
    <row r="12" spans="1:14" s="4" customFormat="1" ht="15" customHeight="1" x14ac:dyDescent="0.25">
      <c r="A12" s="62"/>
      <c r="B12" s="62"/>
      <c r="C12" s="62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78"/>
    </row>
    <row r="13" spans="1:14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82"/>
      <c r="F13" s="82"/>
      <c r="G13" s="12" t="s">
        <v>7</v>
      </c>
      <c r="H13" s="12"/>
      <c r="I13" s="12"/>
      <c r="J13" s="12" t="s">
        <v>7</v>
      </c>
    </row>
    <row r="14" spans="1:14" s="19" customFormat="1" ht="15" customHeight="1" x14ac:dyDescent="0.25">
      <c r="A14" s="13">
        <v>1</v>
      </c>
      <c r="B14" s="16" t="s">
        <v>41</v>
      </c>
      <c r="C14" s="21" t="s">
        <v>8</v>
      </c>
      <c r="D14" s="21">
        <f t="shared" ref="D14:I14" si="0">D15+D42+D49+D50+D53</f>
        <v>370526.54000000004</v>
      </c>
      <c r="E14" s="22">
        <f t="shared" si="0"/>
        <v>216746.43</v>
      </c>
      <c r="F14" s="22">
        <f t="shared" si="0"/>
        <v>153780.10999999999</v>
      </c>
      <c r="G14" s="21">
        <f t="shared" si="0"/>
        <v>420289.05775000004</v>
      </c>
      <c r="H14" s="21">
        <f t="shared" si="0"/>
        <v>200731.33775000004</v>
      </c>
      <c r="I14" s="21">
        <f t="shared" si="0"/>
        <v>219382.94</v>
      </c>
      <c r="J14" s="21"/>
      <c r="L14" s="19">
        <f>264287.79-63556.45</f>
        <v>200731.33999999997</v>
      </c>
      <c r="M14" s="19">
        <f>135340.28+84042.66</f>
        <v>219382.94</v>
      </c>
      <c r="N14" s="19">
        <f>399628.07+20661</f>
        <v>420289.07</v>
      </c>
    </row>
    <row r="15" spans="1:14" s="19" customFormat="1" ht="15" customHeight="1" x14ac:dyDescent="0.25">
      <c r="A15" s="13" t="s">
        <v>76</v>
      </c>
      <c r="B15" s="16" t="s">
        <v>42</v>
      </c>
      <c r="C15" s="21" t="s">
        <v>8</v>
      </c>
      <c r="D15" s="21">
        <f>D16+D21+D23+D24</f>
        <v>367431.06000000006</v>
      </c>
      <c r="E15" s="22">
        <f t="shared" ref="E15:F15" si="1">E16+E21+E23+E24</f>
        <v>215198.69</v>
      </c>
      <c r="F15" s="22">
        <f t="shared" si="1"/>
        <v>152232.37</v>
      </c>
      <c r="G15" s="21">
        <f>G16+G21+G23+G24</f>
        <v>420289.05775000004</v>
      </c>
      <c r="H15" s="21">
        <f t="shared" ref="H15:I15" si="2">H16+H21+H23+H24</f>
        <v>200629.33775000004</v>
      </c>
      <c r="I15" s="21">
        <f t="shared" si="2"/>
        <v>219484.94</v>
      </c>
      <c r="J15" s="21"/>
      <c r="L15" s="43">
        <f>H14-L14</f>
        <v>-2.2499999322462827E-3</v>
      </c>
      <c r="M15" s="19">
        <f>I14-M14</f>
        <v>0</v>
      </c>
      <c r="N15" s="43">
        <f>M15+L15</f>
        <v>-2.2499999322462827E-3</v>
      </c>
    </row>
    <row r="16" spans="1:14" s="19" customFormat="1" ht="15" customHeight="1" x14ac:dyDescent="0.25">
      <c r="A16" s="13" t="s">
        <v>77</v>
      </c>
      <c r="B16" s="16" t="s">
        <v>9</v>
      </c>
      <c r="C16" s="21" t="s">
        <v>8</v>
      </c>
      <c r="D16" s="21">
        <f>D17+D18+D19</f>
        <v>36819.57</v>
      </c>
      <c r="E16" s="22">
        <f t="shared" ref="E16:F16" si="3">E17+E18+E19</f>
        <v>17942.150000000001</v>
      </c>
      <c r="F16" s="22">
        <f t="shared" si="3"/>
        <v>18877.419999999998</v>
      </c>
      <c r="G16" s="21">
        <f>G17+G18+G19</f>
        <v>24758.77</v>
      </c>
      <c r="H16" s="21">
        <f t="shared" ref="H16:I16" si="4">H17+H18+H19</f>
        <v>17759.14</v>
      </c>
      <c r="I16" s="21">
        <f t="shared" si="4"/>
        <v>6999.630000000001</v>
      </c>
      <c r="J16" s="21"/>
      <c r="M16" s="19">
        <f>G15-G14</f>
        <v>0</v>
      </c>
    </row>
    <row r="17" spans="1:15" s="19" customFormat="1" ht="42" customHeight="1" x14ac:dyDescent="0.25">
      <c r="A17" s="51" t="s">
        <v>10</v>
      </c>
      <c r="B17" s="28" t="s">
        <v>11</v>
      </c>
      <c r="C17" s="50" t="s">
        <v>8</v>
      </c>
      <c r="D17" s="21">
        <v>19910</v>
      </c>
      <c r="E17" s="82">
        <v>11946</v>
      </c>
      <c r="F17" s="82">
        <f>D17-E17</f>
        <v>7964</v>
      </c>
      <c r="G17" s="82">
        <v>19854.86</v>
      </c>
      <c r="H17" s="82">
        <v>13859.38</v>
      </c>
      <c r="I17" s="82">
        <f>G17-H17</f>
        <v>5995.4800000000014</v>
      </c>
      <c r="J17" s="40" t="s">
        <v>139</v>
      </c>
    </row>
    <row r="18" spans="1:15" s="19" customFormat="1" ht="15" customHeight="1" x14ac:dyDescent="0.25">
      <c r="A18" s="51" t="s">
        <v>12</v>
      </c>
      <c r="B18" s="28" t="s">
        <v>43</v>
      </c>
      <c r="C18" s="50" t="s">
        <v>8</v>
      </c>
      <c r="D18" s="21">
        <v>0</v>
      </c>
      <c r="E18" s="82">
        <v>0</v>
      </c>
      <c r="F18" s="82">
        <f t="shared" ref="F18:F23" si="5">D18-E18</f>
        <v>0</v>
      </c>
      <c r="G18" s="82"/>
      <c r="H18" s="82"/>
      <c r="I18" s="82">
        <f t="shared" ref="I18:I23" si="6">G18-H18</f>
        <v>0</v>
      </c>
      <c r="J18" s="50"/>
    </row>
    <row r="19" spans="1:15" s="4" customFormat="1" ht="75" customHeight="1" x14ac:dyDescent="0.25">
      <c r="A19" s="51" t="s">
        <v>14</v>
      </c>
      <c r="B19" s="30" t="s">
        <v>15</v>
      </c>
      <c r="C19" s="50" t="s">
        <v>8</v>
      </c>
      <c r="D19" s="21">
        <v>16909.57</v>
      </c>
      <c r="E19" s="82">
        <v>5996.15</v>
      </c>
      <c r="F19" s="82">
        <f t="shared" si="5"/>
        <v>10913.42</v>
      </c>
      <c r="G19" s="86">
        <v>4903.91</v>
      </c>
      <c r="H19" s="86">
        <v>3899.76</v>
      </c>
      <c r="I19" s="86">
        <f t="shared" si="6"/>
        <v>1004.1499999999996</v>
      </c>
      <c r="J19" s="40" t="s">
        <v>140</v>
      </c>
      <c r="K19" s="19"/>
    </row>
    <row r="20" spans="1:15" s="23" customFormat="1" ht="15" customHeight="1" x14ac:dyDescent="0.25">
      <c r="A20" s="51" t="s">
        <v>16</v>
      </c>
      <c r="B20" s="28" t="s">
        <v>13</v>
      </c>
      <c r="C20" s="50" t="s">
        <v>8</v>
      </c>
      <c r="D20" s="21">
        <v>0</v>
      </c>
      <c r="E20" s="82">
        <v>0</v>
      </c>
      <c r="F20" s="82">
        <f t="shared" si="5"/>
        <v>0</v>
      </c>
      <c r="G20" s="82"/>
      <c r="H20" s="82"/>
      <c r="I20" s="82">
        <f t="shared" si="6"/>
        <v>0</v>
      </c>
      <c r="J20" s="50"/>
      <c r="K20" s="19"/>
    </row>
    <row r="21" spans="1:15" s="19" customFormat="1" ht="40.5" customHeight="1" x14ac:dyDescent="0.25">
      <c r="A21" s="51" t="s">
        <v>78</v>
      </c>
      <c r="B21" s="28" t="s">
        <v>44</v>
      </c>
      <c r="C21" s="50" t="s">
        <v>8</v>
      </c>
      <c r="D21" s="21">
        <v>271926.08</v>
      </c>
      <c r="E21" s="82">
        <v>176345.1</v>
      </c>
      <c r="F21" s="82">
        <f t="shared" si="5"/>
        <v>95580.98000000001</v>
      </c>
      <c r="G21" s="82">
        <f>226975.56+62194.08</f>
        <v>289169.64</v>
      </c>
      <c r="H21" s="82">
        <f>148052.6+40016.73</f>
        <v>188069.33000000002</v>
      </c>
      <c r="I21" s="82">
        <f t="shared" si="6"/>
        <v>101100.31</v>
      </c>
      <c r="J21" s="40" t="s">
        <v>141</v>
      </c>
    </row>
    <row r="22" spans="1:15" s="23" customFormat="1" ht="15" customHeight="1" x14ac:dyDescent="0.25">
      <c r="A22" s="51" t="s">
        <v>17</v>
      </c>
      <c r="B22" s="28" t="s">
        <v>13</v>
      </c>
      <c r="C22" s="50" t="s">
        <v>8</v>
      </c>
      <c r="D22" s="21">
        <v>0</v>
      </c>
      <c r="E22" s="82">
        <v>0</v>
      </c>
      <c r="F22" s="82">
        <f t="shared" si="5"/>
        <v>0</v>
      </c>
      <c r="G22" s="82"/>
      <c r="H22" s="82"/>
      <c r="I22" s="82">
        <f t="shared" si="6"/>
        <v>0</v>
      </c>
      <c r="J22" s="50"/>
      <c r="K22" s="19"/>
    </row>
    <row r="23" spans="1:15" s="19" customFormat="1" ht="81" customHeight="1" x14ac:dyDescent="0.25">
      <c r="A23" s="51" t="s">
        <v>79</v>
      </c>
      <c r="B23" s="28" t="s">
        <v>45</v>
      </c>
      <c r="C23" s="50" t="s">
        <v>8</v>
      </c>
      <c r="D23" s="21">
        <v>26500</v>
      </c>
      <c r="E23" s="82">
        <v>13250</v>
      </c>
      <c r="F23" s="82">
        <f t="shared" si="5"/>
        <v>13250</v>
      </c>
      <c r="G23" s="82">
        <v>27717.05</v>
      </c>
      <c r="H23" s="82">
        <v>19084.64</v>
      </c>
      <c r="I23" s="82">
        <f t="shared" si="6"/>
        <v>8632.41</v>
      </c>
      <c r="J23" s="41" t="s">
        <v>142</v>
      </c>
    </row>
    <row r="24" spans="1:15" s="19" customFormat="1" ht="15" customHeight="1" x14ac:dyDescent="0.25">
      <c r="A24" s="13" t="s">
        <v>80</v>
      </c>
      <c r="B24" s="16" t="s">
        <v>46</v>
      </c>
      <c r="C24" s="21" t="s">
        <v>8</v>
      </c>
      <c r="D24" s="21">
        <f>D25+D26+D27+D28+D29</f>
        <v>32185.410000000003</v>
      </c>
      <c r="E24" s="22">
        <f t="shared" ref="E24:F24" si="7">E25+E26+E27+E28+E29</f>
        <v>7661.44</v>
      </c>
      <c r="F24" s="22">
        <f t="shared" si="7"/>
        <v>24523.97</v>
      </c>
      <c r="G24" s="21">
        <f>G25+G26+G27+G28+G29</f>
        <v>78643.597750000001</v>
      </c>
      <c r="H24" s="21">
        <f t="shared" ref="H24:I24" si="8">H25+H26+H27+H28+H29</f>
        <v>-24283.772250000002</v>
      </c>
      <c r="I24" s="21">
        <f t="shared" si="8"/>
        <v>102752.59000000001</v>
      </c>
      <c r="J24" s="21"/>
    </row>
    <row r="25" spans="1:15" s="4" customFormat="1" ht="32.25" customHeight="1" x14ac:dyDescent="0.25">
      <c r="A25" s="51" t="s">
        <v>47</v>
      </c>
      <c r="B25" s="30" t="s">
        <v>19</v>
      </c>
      <c r="C25" s="50" t="s">
        <v>8</v>
      </c>
      <c r="D25" s="21">
        <v>0</v>
      </c>
      <c r="E25" s="82">
        <v>0</v>
      </c>
      <c r="F25" s="82">
        <f t="shared" ref="F25:F27" si="9">D25-E25</f>
        <v>0</v>
      </c>
      <c r="G25" s="82">
        <v>12792.38</v>
      </c>
      <c r="H25" s="82">
        <v>11031.91</v>
      </c>
      <c r="I25" s="82">
        <f t="shared" ref="I25:I27" si="10">G25-H25</f>
        <v>1760.4699999999993</v>
      </c>
      <c r="J25" s="40" t="s">
        <v>108</v>
      </c>
      <c r="K25" s="19"/>
    </row>
    <row r="26" spans="1:15" s="4" customFormat="1" ht="15" customHeight="1" x14ac:dyDescent="0.25">
      <c r="A26" s="51" t="s">
        <v>48</v>
      </c>
      <c r="B26" s="30" t="s">
        <v>49</v>
      </c>
      <c r="C26" s="50" t="s">
        <v>8</v>
      </c>
      <c r="D26" s="21">
        <v>2588.5100000000002</v>
      </c>
      <c r="E26" s="82">
        <v>1417.99</v>
      </c>
      <c r="F26" s="82">
        <f t="shared" si="9"/>
        <v>1170.5200000000002</v>
      </c>
      <c r="G26" s="82">
        <v>3380.33</v>
      </c>
      <c r="H26" s="82">
        <v>2871.45</v>
      </c>
      <c r="I26" s="82">
        <f t="shared" si="10"/>
        <v>508.88000000000011</v>
      </c>
      <c r="J26" s="50"/>
      <c r="K26" s="19"/>
    </row>
    <row r="27" spans="1:15" s="4" customFormat="1" ht="38.25" customHeight="1" x14ac:dyDescent="0.25">
      <c r="A27" s="51" t="s">
        <v>50</v>
      </c>
      <c r="B27" s="30" t="s">
        <v>51</v>
      </c>
      <c r="C27" s="50" t="s">
        <v>8</v>
      </c>
      <c r="D27" s="21">
        <v>4830.09</v>
      </c>
      <c r="E27" s="82">
        <v>0</v>
      </c>
      <c r="F27" s="82">
        <f t="shared" si="9"/>
        <v>4830.09</v>
      </c>
      <c r="G27" s="86">
        <v>21633.433850000001</v>
      </c>
      <c r="H27" s="86">
        <f>G27</f>
        <v>21633.433850000001</v>
      </c>
      <c r="I27" s="82">
        <f t="shared" si="10"/>
        <v>0</v>
      </c>
      <c r="J27" s="40" t="s">
        <v>109</v>
      </c>
      <c r="K27" s="19"/>
    </row>
    <row r="28" spans="1:15" s="4" customFormat="1" ht="30.75" customHeight="1" x14ac:dyDescent="0.25">
      <c r="A28" s="51" t="s">
        <v>52</v>
      </c>
      <c r="B28" s="30" t="s">
        <v>53</v>
      </c>
      <c r="C28" s="50" t="s">
        <v>8</v>
      </c>
      <c r="D28" s="21"/>
      <c r="E28" s="82"/>
      <c r="F28" s="82"/>
      <c r="G28" s="50"/>
      <c r="H28" s="50"/>
      <c r="I28" s="50"/>
      <c r="J28" s="50"/>
      <c r="K28" s="19"/>
    </row>
    <row r="29" spans="1:15" s="26" customFormat="1" ht="15" customHeight="1" x14ac:dyDescent="0.25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24766.81</v>
      </c>
      <c r="E29" s="22">
        <f t="shared" si="11"/>
        <v>6243.45</v>
      </c>
      <c r="F29" s="22">
        <f t="shared" si="11"/>
        <v>18523.36</v>
      </c>
      <c r="G29" s="44">
        <f t="shared" si="11"/>
        <v>40837.4539</v>
      </c>
      <c r="H29" s="44">
        <f t="shared" si="11"/>
        <v>-59820.566100000004</v>
      </c>
      <c r="I29" s="44">
        <f t="shared" si="11"/>
        <v>100483.24</v>
      </c>
      <c r="J29" s="21"/>
      <c r="K29" s="19"/>
      <c r="O29" s="55">
        <f>G17+G19+G21+G23+G25+G26+G27+G29</f>
        <v>420289.05775000009</v>
      </c>
    </row>
    <row r="30" spans="1:15" s="4" customFormat="1" ht="26.25" customHeight="1" x14ac:dyDescent="0.2">
      <c r="A30" s="51"/>
      <c r="B30" s="31" t="s">
        <v>99</v>
      </c>
      <c r="C30" s="32" t="s">
        <v>8</v>
      </c>
      <c r="D30" s="42">
        <v>4520</v>
      </c>
      <c r="E30" s="83">
        <v>1830.28</v>
      </c>
      <c r="F30" s="83">
        <f t="shared" ref="F30:F40" si="12">D30-E30</f>
        <v>2689.7200000000003</v>
      </c>
      <c r="G30" s="87">
        <v>9132.9500000000007</v>
      </c>
      <c r="H30" s="87">
        <v>6198.64</v>
      </c>
      <c r="I30" s="87">
        <f t="shared" ref="I30:I40" si="13">G30-H30</f>
        <v>2934.3100000000004</v>
      </c>
      <c r="J30" s="40" t="s">
        <v>111</v>
      </c>
      <c r="K30" s="19"/>
    </row>
    <row r="31" spans="1:15" s="4" customFormat="1" ht="15" customHeight="1" x14ac:dyDescent="0.2">
      <c r="A31" s="51"/>
      <c r="B31" s="31" t="s">
        <v>100</v>
      </c>
      <c r="C31" s="32" t="s">
        <v>8</v>
      </c>
      <c r="D31" s="42">
        <v>4520.74</v>
      </c>
      <c r="E31" s="83">
        <v>1965.72</v>
      </c>
      <c r="F31" s="83">
        <f t="shared" si="12"/>
        <v>2555.0199999999995</v>
      </c>
      <c r="G31" s="87">
        <v>8.0399999999999991</v>
      </c>
      <c r="H31" s="87">
        <v>6.92</v>
      </c>
      <c r="I31" s="87">
        <f t="shared" si="13"/>
        <v>1.1199999999999992</v>
      </c>
      <c r="J31" s="50"/>
      <c r="K31" s="19"/>
      <c r="M31" s="53">
        <f>[1]строка9_8!$L$52-[1]строка9_8!$L$31-9641.14</f>
        <v>21859.529938186286</v>
      </c>
    </row>
    <row r="32" spans="1:15" s="4" customFormat="1" ht="15" customHeight="1" x14ac:dyDescent="0.2">
      <c r="A32" s="51"/>
      <c r="B32" s="31" t="s">
        <v>101</v>
      </c>
      <c r="C32" s="32" t="s">
        <v>8</v>
      </c>
      <c r="D32" s="42">
        <v>6661.21</v>
      </c>
      <c r="E32" s="83">
        <v>0</v>
      </c>
      <c r="F32" s="83">
        <f t="shared" si="12"/>
        <v>6661.21</v>
      </c>
      <c r="G32" s="87">
        <v>7861.27</v>
      </c>
      <c r="H32" s="87">
        <v>0</v>
      </c>
      <c r="I32" s="87">
        <f t="shared" si="13"/>
        <v>7861.27</v>
      </c>
      <c r="J32" s="50"/>
      <c r="K32" s="19"/>
    </row>
    <row r="33" spans="1:13" s="4" customFormat="1" ht="15" customHeight="1" x14ac:dyDescent="0.2">
      <c r="A33" s="51"/>
      <c r="B33" s="31" t="s">
        <v>102</v>
      </c>
      <c r="C33" s="32" t="s">
        <v>8</v>
      </c>
      <c r="D33" s="42">
        <v>1532.92</v>
      </c>
      <c r="E33" s="83">
        <v>952.05</v>
      </c>
      <c r="F33" s="83">
        <f t="shared" si="12"/>
        <v>580.87000000000012</v>
      </c>
      <c r="G33" s="87">
        <v>1260.0999999999999</v>
      </c>
      <c r="H33" s="87">
        <v>1085.28</v>
      </c>
      <c r="I33" s="87">
        <f t="shared" si="13"/>
        <v>174.81999999999994</v>
      </c>
      <c r="J33" s="50"/>
      <c r="K33" s="19"/>
      <c r="M33" s="53">
        <f>'[1]Необх прибыль'!$L$11</f>
        <v>8495.5538699999997</v>
      </c>
    </row>
    <row r="34" spans="1:13" s="24" customFormat="1" ht="15" customHeight="1" x14ac:dyDescent="0.2">
      <c r="A34" s="38"/>
      <c r="B34" s="31" t="s">
        <v>93</v>
      </c>
      <c r="C34" s="32" t="s">
        <v>8</v>
      </c>
      <c r="D34" s="42">
        <v>1409.02</v>
      </c>
      <c r="E34" s="83">
        <v>644.74</v>
      </c>
      <c r="F34" s="83">
        <f t="shared" si="12"/>
        <v>764.28</v>
      </c>
      <c r="G34" s="87">
        <v>1095.3</v>
      </c>
      <c r="H34" s="87">
        <v>663.97</v>
      </c>
      <c r="I34" s="87">
        <v>351.34</v>
      </c>
      <c r="J34" s="80" t="s">
        <v>135</v>
      </c>
      <c r="K34" s="19"/>
      <c r="M34" s="54">
        <f>'[1]ФП подроб 2015'!$S$37</f>
        <v>1095.3029999999999</v>
      </c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42">
        <v>400</v>
      </c>
      <c r="E35" s="83">
        <v>200</v>
      </c>
      <c r="F35" s="83">
        <f t="shared" si="12"/>
        <v>200</v>
      </c>
      <c r="G35" s="87">
        <v>3634.08</v>
      </c>
      <c r="H35" s="87">
        <v>2314.5500000000002</v>
      </c>
      <c r="I35" s="87">
        <v>1224.74</v>
      </c>
      <c r="J35" s="81"/>
      <c r="K35" s="19"/>
      <c r="M35" s="54">
        <f>'[1]ФП подроб 2015'!$S$38</f>
        <v>3634.0776900000001</v>
      </c>
    </row>
    <row r="36" spans="1:13" s="24" customFormat="1" ht="15" customHeight="1" x14ac:dyDescent="0.2">
      <c r="A36" s="38"/>
      <c r="B36" s="31" t="s">
        <v>95</v>
      </c>
      <c r="C36" s="32" t="s">
        <v>8</v>
      </c>
      <c r="D36" s="42">
        <v>980.51</v>
      </c>
      <c r="E36" s="83">
        <v>490.26</v>
      </c>
      <c r="F36" s="83">
        <f t="shared" si="12"/>
        <v>490.25</v>
      </c>
      <c r="G36" s="87">
        <v>1594.6</v>
      </c>
      <c r="H36" s="87">
        <v>143.5</v>
      </c>
      <c r="I36" s="87">
        <f t="shared" si="13"/>
        <v>1451.1</v>
      </c>
      <c r="J36" s="32"/>
      <c r="K36" s="19"/>
      <c r="M36" s="24">
        <f>'[1]Необх прибыль'!$L$25</f>
        <v>1443.69175</v>
      </c>
    </row>
    <row r="37" spans="1:13" s="24" customFormat="1" ht="15" customHeight="1" x14ac:dyDescent="0.2">
      <c r="A37" s="38"/>
      <c r="B37" s="31" t="s">
        <v>96</v>
      </c>
      <c r="C37" s="32" t="s">
        <v>8</v>
      </c>
      <c r="D37" s="42">
        <v>0</v>
      </c>
      <c r="E37" s="83">
        <v>0</v>
      </c>
      <c r="F37" s="83">
        <f t="shared" si="12"/>
        <v>0</v>
      </c>
      <c r="G37" s="87">
        <v>787</v>
      </c>
      <c r="H37" s="87"/>
      <c r="I37" s="87">
        <f t="shared" si="13"/>
        <v>787</v>
      </c>
      <c r="J37" s="32"/>
      <c r="K37" s="19"/>
      <c r="M37" s="24">
        <f>'[1]Необх прибыль'!$L$19</f>
        <v>786.74518</v>
      </c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42">
        <v>229.7</v>
      </c>
      <c r="E38" s="83">
        <v>9.9</v>
      </c>
      <c r="F38" s="83">
        <f t="shared" si="12"/>
        <v>219.79999999999998</v>
      </c>
      <c r="G38" s="87">
        <v>2000.8</v>
      </c>
      <c r="H38" s="87">
        <v>1970.54</v>
      </c>
      <c r="I38" s="87">
        <f t="shared" si="13"/>
        <v>30.259999999999991</v>
      </c>
      <c r="J38" s="40" t="s">
        <v>110</v>
      </c>
      <c r="K38" s="19"/>
      <c r="M38" s="24">
        <f>'[1]Необх прибыль'!$L$28</f>
        <v>3522.5560500000001</v>
      </c>
    </row>
    <row r="39" spans="1:13" s="24" customFormat="1" ht="15" customHeight="1" x14ac:dyDescent="0.2">
      <c r="A39" s="38"/>
      <c r="B39" s="31" t="s">
        <v>98</v>
      </c>
      <c r="C39" s="32" t="s">
        <v>8</v>
      </c>
      <c r="D39" s="42">
        <v>301</v>
      </c>
      <c r="E39" s="83">
        <v>150.5</v>
      </c>
      <c r="F39" s="83">
        <f t="shared" si="12"/>
        <v>150.5</v>
      </c>
      <c r="G39" s="87">
        <v>0</v>
      </c>
      <c r="H39" s="87">
        <v>0</v>
      </c>
      <c r="I39" s="87">
        <f t="shared" si="13"/>
        <v>0</v>
      </c>
      <c r="J39" s="32"/>
      <c r="K39" s="19"/>
      <c r="M39" s="24">
        <f>'[1]Необх прибыль'!$L$26</f>
        <v>0</v>
      </c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42">
        <v>0</v>
      </c>
      <c r="E40" s="83">
        <v>0</v>
      </c>
      <c r="F40" s="83">
        <f t="shared" si="12"/>
        <v>0</v>
      </c>
      <c r="G40" s="87">
        <v>8495.5539000000008</v>
      </c>
      <c r="H40" s="87">
        <v>8495.5539000000008</v>
      </c>
      <c r="I40" s="87">
        <f t="shared" si="13"/>
        <v>0</v>
      </c>
      <c r="J40" s="32"/>
      <c r="K40" s="19"/>
      <c r="M40" s="54">
        <f>SUM(M31:M39)</f>
        <v>40837.457478186283</v>
      </c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42">
        <v>4211.71</v>
      </c>
      <c r="E41" s="83"/>
      <c r="F41" s="83">
        <f>D41-E41</f>
        <v>4211.71</v>
      </c>
      <c r="G41" s="87">
        <f>14608.9-9641.14</f>
        <v>4967.76</v>
      </c>
      <c r="H41" s="87">
        <v>-80699.520000000004</v>
      </c>
      <c r="I41" s="87">
        <f>G41-H41</f>
        <v>85667.28</v>
      </c>
      <c r="J41" s="32"/>
      <c r="K41" s="19"/>
      <c r="M41" s="54">
        <f>M40-G29</f>
        <v>3.5781862825388089E-3</v>
      </c>
    </row>
    <row r="42" spans="1:13" s="4" customFormat="1" ht="15" customHeight="1" x14ac:dyDescent="0.25">
      <c r="A42" s="13" t="s">
        <v>81</v>
      </c>
      <c r="B42" s="16" t="s">
        <v>56</v>
      </c>
      <c r="C42" s="21" t="s">
        <v>8</v>
      </c>
      <c r="D42" s="21">
        <f>D43+D44</f>
        <v>0</v>
      </c>
      <c r="E42" s="22">
        <f t="shared" ref="E42:F42" si="14">E43+E44</f>
        <v>0</v>
      </c>
      <c r="F42" s="22">
        <f t="shared" si="14"/>
        <v>0</v>
      </c>
      <c r="G42" s="21">
        <f>G43+G44</f>
        <v>0</v>
      </c>
      <c r="H42" s="21">
        <f t="shared" ref="H42:I42" si="15">H43+H44</f>
        <v>102</v>
      </c>
      <c r="I42" s="21">
        <f t="shared" si="15"/>
        <v>-102</v>
      </c>
      <c r="J42" s="21"/>
      <c r="K42" s="19"/>
    </row>
    <row r="43" spans="1:13" s="4" customFormat="1" ht="15" customHeight="1" x14ac:dyDescent="0.25">
      <c r="A43" s="51" t="s">
        <v>82</v>
      </c>
      <c r="B43" s="30" t="s">
        <v>57</v>
      </c>
      <c r="C43" s="50" t="s">
        <v>8</v>
      </c>
      <c r="D43" s="21">
        <v>0</v>
      </c>
      <c r="E43" s="82"/>
      <c r="F43" s="82">
        <f>D43-E43</f>
        <v>0</v>
      </c>
      <c r="G43" s="50">
        <v>0</v>
      </c>
      <c r="H43" s="50">
        <v>102</v>
      </c>
      <c r="I43" s="50">
        <f t="shared" ref="I43" si="16">G43-H43</f>
        <v>-102</v>
      </c>
      <c r="J43" s="50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21" t="s">
        <v>8</v>
      </c>
      <c r="D44" s="21">
        <f>D45+D46+D47+D48</f>
        <v>0</v>
      </c>
      <c r="E44" s="22">
        <f t="shared" ref="E44:F44" si="17">E45+E46+E47+E48</f>
        <v>0</v>
      </c>
      <c r="F44" s="22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21"/>
      <c r="K44" s="19"/>
    </row>
    <row r="45" spans="1:13" s="4" customFormat="1" ht="15" customHeight="1" x14ac:dyDescent="0.25">
      <c r="A45" s="51" t="s">
        <v>59</v>
      </c>
      <c r="B45" s="30" t="s">
        <v>60</v>
      </c>
      <c r="C45" s="50" t="s">
        <v>8</v>
      </c>
      <c r="D45" s="21"/>
      <c r="E45" s="82"/>
      <c r="F45" s="82"/>
      <c r="G45" s="50"/>
      <c r="H45" s="50"/>
      <c r="I45" s="50"/>
      <c r="J45" s="50"/>
    </row>
    <row r="46" spans="1:13" s="4" customFormat="1" ht="15" customHeight="1" x14ac:dyDescent="0.25">
      <c r="A46" s="51" t="s">
        <v>61</v>
      </c>
      <c r="B46" s="30" t="s">
        <v>62</v>
      </c>
      <c r="C46" s="50" t="s">
        <v>8</v>
      </c>
      <c r="D46" s="21"/>
      <c r="E46" s="82"/>
      <c r="F46" s="82"/>
      <c r="G46" s="50"/>
      <c r="H46" s="50"/>
      <c r="I46" s="50"/>
      <c r="J46" s="50"/>
    </row>
    <row r="47" spans="1:13" s="4" customFormat="1" ht="15" customHeight="1" x14ac:dyDescent="0.25">
      <c r="A47" s="51" t="s">
        <v>63</v>
      </c>
      <c r="B47" s="30" t="s">
        <v>64</v>
      </c>
      <c r="C47" s="50" t="s">
        <v>8</v>
      </c>
      <c r="D47" s="21"/>
      <c r="E47" s="82"/>
      <c r="F47" s="82"/>
      <c r="G47" s="50"/>
      <c r="H47" s="50"/>
      <c r="I47" s="50"/>
      <c r="J47" s="50"/>
    </row>
    <row r="48" spans="1:13" s="4" customFormat="1" ht="15" customHeight="1" x14ac:dyDescent="0.25">
      <c r="A48" s="51" t="s">
        <v>65</v>
      </c>
      <c r="B48" s="30" t="s">
        <v>66</v>
      </c>
      <c r="C48" s="50" t="s">
        <v>8</v>
      </c>
      <c r="D48" s="21"/>
      <c r="E48" s="82"/>
      <c r="F48" s="82"/>
      <c r="G48" s="50"/>
      <c r="H48" s="50"/>
      <c r="I48" s="50"/>
      <c r="J48" s="50"/>
    </row>
    <row r="49" spans="1:10" s="4" customFormat="1" ht="15" customHeight="1" x14ac:dyDescent="0.25">
      <c r="A49" s="51" t="s">
        <v>84</v>
      </c>
      <c r="B49" s="30" t="s">
        <v>18</v>
      </c>
      <c r="C49" s="50" t="s">
        <v>8</v>
      </c>
      <c r="D49" s="82"/>
      <c r="E49" s="82"/>
      <c r="F49" s="82"/>
      <c r="G49" s="82"/>
      <c r="H49" s="82"/>
      <c r="I49" s="82"/>
      <c r="J49" s="82"/>
    </row>
    <row r="50" spans="1:10" s="4" customFormat="1" ht="36.75" customHeight="1" x14ac:dyDescent="0.25">
      <c r="A50" s="51" t="s">
        <v>85</v>
      </c>
      <c r="B50" s="30" t="s">
        <v>67</v>
      </c>
      <c r="C50" s="50" t="s">
        <v>8</v>
      </c>
      <c r="D50" s="84">
        <f>D51</f>
        <v>3095.48</v>
      </c>
      <c r="E50" s="84">
        <f t="shared" ref="E50:H50" si="19">E51</f>
        <v>1547.74</v>
      </c>
      <c r="F50" s="84">
        <f t="shared" si="19"/>
        <v>1547.74</v>
      </c>
      <c r="G50" s="85">
        <f t="shared" si="19"/>
        <v>0</v>
      </c>
      <c r="H50" s="85">
        <f t="shared" si="19"/>
        <v>0</v>
      </c>
      <c r="I50" s="82">
        <f>I51</f>
        <v>0</v>
      </c>
      <c r="J50" s="82"/>
    </row>
    <row r="51" spans="1:10" s="4" customFormat="1" ht="50.25" customHeight="1" x14ac:dyDescent="0.25">
      <c r="A51" s="51" t="s">
        <v>86</v>
      </c>
      <c r="B51" s="30" t="s">
        <v>68</v>
      </c>
      <c r="C51" s="50" t="s">
        <v>8</v>
      </c>
      <c r="D51" s="84">
        <v>3095.48</v>
      </c>
      <c r="E51" s="84">
        <v>1547.74</v>
      </c>
      <c r="F51" s="84">
        <v>1547.74</v>
      </c>
      <c r="G51" s="85">
        <v>0</v>
      </c>
      <c r="H51" s="85">
        <v>0</v>
      </c>
      <c r="I51" s="82">
        <v>0</v>
      </c>
      <c r="J51" s="82"/>
    </row>
    <row r="52" spans="1:10" s="4" customFormat="1" ht="15" customHeight="1" x14ac:dyDescent="0.25">
      <c r="A52" s="51" t="s">
        <v>69</v>
      </c>
      <c r="B52" s="30" t="s">
        <v>20</v>
      </c>
      <c r="C52" s="50" t="s">
        <v>21</v>
      </c>
      <c r="D52" s="21"/>
      <c r="E52" s="82"/>
      <c r="F52" s="82"/>
      <c r="G52" s="50">
        <v>0</v>
      </c>
      <c r="H52" s="50"/>
      <c r="I52" s="50"/>
      <c r="J52" s="50"/>
    </row>
    <row r="53" spans="1:10" s="4" customFormat="1" ht="78" customHeight="1" x14ac:dyDescent="0.25">
      <c r="A53" s="51" t="s">
        <v>87</v>
      </c>
      <c r="B53" s="30" t="s">
        <v>22</v>
      </c>
      <c r="C53" s="50" t="s">
        <v>8</v>
      </c>
      <c r="D53" s="21"/>
      <c r="E53" s="82"/>
      <c r="F53" s="82"/>
      <c r="G53" s="50"/>
      <c r="H53" s="50"/>
      <c r="I53" s="50"/>
      <c r="J53" s="50"/>
    </row>
    <row r="54" spans="1:10" s="4" customFormat="1" ht="15" customHeight="1" x14ac:dyDescent="0.25">
      <c r="A54" s="17" t="s">
        <v>23</v>
      </c>
      <c r="B54" s="20" t="s">
        <v>89</v>
      </c>
      <c r="C54" s="22" t="s">
        <v>8</v>
      </c>
      <c r="D54" s="22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22"/>
    </row>
    <row r="55" spans="1:10" s="4" customFormat="1" ht="30.75" customHeight="1" x14ac:dyDescent="0.25">
      <c r="A55" s="51" t="s">
        <v>24</v>
      </c>
      <c r="B55" s="30" t="s">
        <v>25</v>
      </c>
      <c r="C55" s="50" t="s">
        <v>8</v>
      </c>
      <c r="D55" s="86">
        <f>E55</f>
        <v>206685.62399999998</v>
      </c>
      <c r="E55" s="82">
        <f>E56*E58</f>
        <v>206685.62399999998</v>
      </c>
      <c r="F55" s="50"/>
      <c r="G55" s="86">
        <f>H55</f>
        <v>186800.530719</v>
      </c>
      <c r="H55" s="86">
        <f>H56*H58</f>
        <v>186800.530719</v>
      </c>
      <c r="I55" s="50"/>
      <c r="J55" s="50"/>
    </row>
    <row r="56" spans="1:10" s="4" customFormat="1" ht="15" customHeight="1" x14ac:dyDescent="0.25">
      <c r="A56" s="68" t="s">
        <v>76</v>
      </c>
      <c r="B56" s="30" t="s">
        <v>70</v>
      </c>
      <c r="C56" s="63" t="s">
        <v>130</v>
      </c>
      <c r="D56" s="88">
        <f>E56</f>
        <v>74640</v>
      </c>
      <c r="E56" s="89">
        <v>74640</v>
      </c>
      <c r="F56" s="58"/>
      <c r="G56" s="88">
        <f>H56</f>
        <v>55733.07</v>
      </c>
      <c r="H56" s="89">
        <v>55733.07</v>
      </c>
      <c r="I56" s="58"/>
      <c r="J56" s="69"/>
    </row>
    <row r="57" spans="1:10" s="4" customFormat="1" ht="15" customHeight="1" x14ac:dyDescent="0.25">
      <c r="A57" s="68"/>
      <c r="B57" s="30" t="s">
        <v>131</v>
      </c>
      <c r="C57" s="64"/>
      <c r="D57" s="88"/>
      <c r="E57" s="90"/>
      <c r="F57" s="59"/>
      <c r="G57" s="88"/>
      <c r="H57" s="90"/>
      <c r="I57" s="59"/>
      <c r="J57" s="69"/>
    </row>
    <row r="58" spans="1:10" s="4" customFormat="1" ht="15" customHeight="1" x14ac:dyDescent="0.25">
      <c r="A58" s="68" t="s">
        <v>81</v>
      </c>
      <c r="B58" s="30" t="s">
        <v>70</v>
      </c>
      <c r="C58" s="69" t="s">
        <v>132</v>
      </c>
      <c r="D58" s="91">
        <f>E58</f>
        <v>2.7690999999999999</v>
      </c>
      <c r="E58" s="94">
        <v>2.7690999999999999</v>
      </c>
      <c r="F58" s="58"/>
      <c r="G58" s="91">
        <f>H58</f>
        <v>3.3517000000000001</v>
      </c>
      <c r="H58" s="92">
        <v>3.3517000000000001</v>
      </c>
      <c r="I58" s="58"/>
      <c r="J58" s="69"/>
    </row>
    <row r="59" spans="1:10" s="4" customFormat="1" ht="30.75" customHeight="1" x14ac:dyDescent="0.25">
      <c r="A59" s="68"/>
      <c r="B59" s="30" t="s">
        <v>26</v>
      </c>
      <c r="C59" s="69"/>
      <c r="D59" s="91"/>
      <c r="E59" s="95"/>
      <c r="F59" s="59"/>
      <c r="G59" s="91"/>
      <c r="H59" s="93"/>
      <c r="I59" s="59"/>
      <c r="J59" s="69"/>
    </row>
    <row r="60" spans="1:10" s="4" customFormat="1" ht="48.75" customHeight="1" x14ac:dyDescent="0.25">
      <c r="A60" s="51" t="s">
        <v>27</v>
      </c>
      <c r="B60" s="30" t="s">
        <v>29</v>
      </c>
      <c r="C60" s="50" t="s">
        <v>7</v>
      </c>
      <c r="D60" s="50" t="s">
        <v>7</v>
      </c>
      <c r="E60" s="50" t="s">
        <v>7</v>
      </c>
      <c r="F60" s="50" t="s">
        <v>7</v>
      </c>
      <c r="G60" s="82" t="s">
        <v>7</v>
      </c>
      <c r="H60" s="82" t="s">
        <v>7</v>
      </c>
      <c r="I60" s="50" t="s">
        <v>7</v>
      </c>
      <c r="J60" s="50" t="s">
        <v>7</v>
      </c>
    </row>
    <row r="61" spans="1:10" s="4" customFormat="1" ht="15" customHeight="1" x14ac:dyDescent="0.25">
      <c r="A61" s="51">
        <v>1</v>
      </c>
      <c r="B61" s="30" t="s">
        <v>30</v>
      </c>
      <c r="C61" s="50" t="s">
        <v>31</v>
      </c>
      <c r="D61" s="50"/>
      <c r="E61" s="50"/>
      <c r="F61" s="50"/>
      <c r="G61" s="49">
        <v>51927</v>
      </c>
      <c r="H61" s="49">
        <v>51927</v>
      </c>
      <c r="I61" s="50"/>
      <c r="J61" s="50"/>
    </row>
    <row r="62" spans="1:10" s="4" customFormat="1" ht="15" customHeight="1" x14ac:dyDescent="0.25">
      <c r="A62" s="51">
        <v>2</v>
      </c>
      <c r="B62" s="30" t="s">
        <v>32</v>
      </c>
      <c r="C62" s="50" t="s">
        <v>33</v>
      </c>
      <c r="D62" s="50"/>
      <c r="E62" s="50"/>
      <c r="F62" s="50"/>
      <c r="G62" s="49">
        <v>217.94</v>
      </c>
      <c r="H62" s="49">
        <v>217.94</v>
      </c>
      <c r="I62" s="50"/>
      <c r="J62" s="50"/>
    </row>
    <row r="63" spans="1:10" s="4" customFormat="1" ht="15" customHeight="1" x14ac:dyDescent="0.25">
      <c r="A63" s="51" t="s">
        <v>125</v>
      </c>
      <c r="B63" s="30" t="s">
        <v>126</v>
      </c>
      <c r="C63" s="50" t="s">
        <v>33</v>
      </c>
      <c r="D63" s="50"/>
      <c r="E63" s="50"/>
      <c r="F63" s="50"/>
      <c r="G63" s="49">
        <v>217.94</v>
      </c>
      <c r="H63" s="49">
        <v>217.94</v>
      </c>
      <c r="I63" s="50"/>
      <c r="J63" s="50"/>
    </row>
    <row r="64" spans="1:10" s="4" customFormat="1" ht="15" customHeight="1" x14ac:dyDescent="0.25">
      <c r="A64" s="51">
        <v>3</v>
      </c>
      <c r="B64" s="30" t="s">
        <v>71</v>
      </c>
      <c r="C64" s="50" t="s">
        <v>34</v>
      </c>
      <c r="D64" s="50"/>
      <c r="E64" s="50"/>
      <c r="F64" s="50"/>
      <c r="G64" s="49">
        <v>3462</v>
      </c>
      <c r="H64" s="49">
        <v>3462</v>
      </c>
      <c r="I64" s="50"/>
      <c r="J64" s="50"/>
    </row>
    <row r="65" spans="1:10" s="4" customFormat="1" ht="15" customHeight="1" x14ac:dyDescent="0.25">
      <c r="A65" s="51" t="s">
        <v>116</v>
      </c>
      <c r="B65" s="30" t="s">
        <v>118</v>
      </c>
      <c r="C65" s="50" t="s">
        <v>34</v>
      </c>
      <c r="D65" s="50"/>
      <c r="E65" s="50"/>
      <c r="F65" s="50"/>
      <c r="G65" s="49">
        <f t="shared" ref="G65:G74" si="21">H65</f>
        <v>1608</v>
      </c>
      <c r="H65" s="49">
        <v>1608</v>
      </c>
      <c r="I65" s="50"/>
      <c r="J65" s="50"/>
    </row>
    <row r="66" spans="1:10" s="4" customFormat="1" ht="15" customHeight="1" x14ac:dyDescent="0.25">
      <c r="A66" s="51" t="s">
        <v>117</v>
      </c>
      <c r="B66" s="30" t="s">
        <v>119</v>
      </c>
      <c r="C66" s="50" t="s">
        <v>34</v>
      </c>
      <c r="D66" s="50"/>
      <c r="E66" s="50"/>
      <c r="F66" s="50"/>
      <c r="G66" s="49">
        <v>1854</v>
      </c>
      <c r="H66" s="49">
        <v>1854</v>
      </c>
      <c r="I66" s="50"/>
      <c r="J66" s="50"/>
    </row>
    <row r="67" spans="1:10" s="4" customFormat="1" ht="15" customHeight="1" x14ac:dyDescent="0.25">
      <c r="A67" s="51">
        <v>4</v>
      </c>
      <c r="B67" s="30" t="s">
        <v>72</v>
      </c>
      <c r="C67" s="50" t="s">
        <v>34</v>
      </c>
      <c r="D67" s="50"/>
      <c r="E67" s="50"/>
      <c r="F67" s="50"/>
      <c r="G67" s="49">
        <v>4678</v>
      </c>
      <c r="H67" s="49">
        <v>4678</v>
      </c>
      <c r="I67" s="50"/>
      <c r="J67" s="50"/>
    </row>
    <row r="68" spans="1:10" s="4" customFormat="1" ht="15" customHeight="1" x14ac:dyDescent="0.25">
      <c r="A68" s="51" t="s">
        <v>127</v>
      </c>
      <c r="B68" s="30" t="s">
        <v>128</v>
      </c>
      <c r="C68" s="50" t="s">
        <v>34</v>
      </c>
      <c r="D68" s="50"/>
      <c r="E68" s="50"/>
      <c r="F68" s="50"/>
      <c r="G68" s="49">
        <v>4678</v>
      </c>
      <c r="H68" s="49">
        <v>4678</v>
      </c>
      <c r="I68" s="50"/>
      <c r="J68" s="50"/>
    </row>
    <row r="69" spans="1:10" s="4" customFormat="1" ht="15" customHeight="1" x14ac:dyDescent="0.25">
      <c r="A69" s="51">
        <v>5</v>
      </c>
      <c r="B69" s="30" t="s">
        <v>73</v>
      </c>
      <c r="C69" s="50" t="s">
        <v>35</v>
      </c>
      <c r="D69" s="50"/>
      <c r="E69" s="50"/>
      <c r="F69" s="50"/>
      <c r="G69" s="49">
        <f t="shared" si="21"/>
        <v>1278.3</v>
      </c>
      <c r="H69" s="49">
        <f>H70+H71</f>
        <v>1278.3</v>
      </c>
      <c r="I69" s="50"/>
      <c r="J69" s="50"/>
    </row>
    <row r="70" spans="1:10" s="4" customFormat="1" ht="15" customHeight="1" x14ac:dyDescent="0.25">
      <c r="A70" s="51" t="s">
        <v>120</v>
      </c>
      <c r="B70" s="30" t="s">
        <v>122</v>
      </c>
      <c r="C70" s="50" t="s">
        <v>35</v>
      </c>
      <c r="D70" s="50"/>
      <c r="E70" s="50"/>
      <c r="F70" s="50"/>
      <c r="G70" s="49">
        <f t="shared" si="21"/>
        <v>581</v>
      </c>
      <c r="H70" s="49">
        <v>581</v>
      </c>
      <c r="I70" s="50"/>
      <c r="J70" s="50"/>
    </row>
    <row r="71" spans="1:10" s="4" customFormat="1" ht="15" customHeight="1" x14ac:dyDescent="0.25">
      <c r="A71" s="51" t="s">
        <v>121</v>
      </c>
      <c r="B71" s="30" t="s">
        <v>123</v>
      </c>
      <c r="C71" s="50" t="s">
        <v>35</v>
      </c>
      <c r="D71" s="50"/>
      <c r="E71" s="50"/>
      <c r="F71" s="50"/>
      <c r="G71" s="49">
        <f t="shared" si="21"/>
        <v>697.3</v>
      </c>
      <c r="H71" s="49">
        <v>697.3</v>
      </c>
      <c r="I71" s="50"/>
      <c r="J71" s="50"/>
    </row>
    <row r="72" spans="1:10" s="4" customFormat="1" ht="15" customHeight="1" x14ac:dyDescent="0.25">
      <c r="A72" s="51">
        <v>6</v>
      </c>
      <c r="B72" s="30" t="s">
        <v>36</v>
      </c>
      <c r="C72" s="50" t="s">
        <v>28</v>
      </c>
      <c r="D72" s="50"/>
      <c r="E72" s="50"/>
      <c r="F72" s="50"/>
      <c r="G72" s="49">
        <f t="shared" si="21"/>
        <v>57.5</v>
      </c>
      <c r="H72" s="49">
        <v>57.5</v>
      </c>
      <c r="I72" s="50"/>
      <c r="J72" s="50"/>
    </row>
    <row r="73" spans="1:10" s="4" customFormat="1" ht="15" customHeight="1" x14ac:dyDescent="0.25">
      <c r="A73" s="51">
        <v>7</v>
      </c>
      <c r="B73" s="30" t="s">
        <v>37</v>
      </c>
      <c r="C73" s="50" t="s">
        <v>8</v>
      </c>
      <c r="D73" s="50"/>
      <c r="E73" s="50"/>
      <c r="F73" s="50"/>
      <c r="G73" s="49">
        <f t="shared" si="21"/>
        <v>19964</v>
      </c>
      <c r="H73" s="49">
        <v>19964</v>
      </c>
      <c r="I73" s="50"/>
      <c r="J73" s="50"/>
    </row>
    <row r="74" spans="1:10" s="4" customFormat="1" ht="15" customHeight="1" x14ac:dyDescent="0.25">
      <c r="A74" s="51" t="s">
        <v>88</v>
      </c>
      <c r="B74" s="30" t="s">
        <v>129</v>
      </c>
      <c r="C74" s="50" t="s">
        <v>8</v>
      </c>
      <c r="D74" s="50"/>
      <c r="E74" s="50"/>
      <c r="F74" s="50"/>
      <c r="G74" s="49">
        <f t="shared" si="21"/>
        <v>13604</v>
      </c>
      <c r="H74" s="49">
        <v>13604</v>
      </c>
      <c r="I74" s="50"/>
      <c r="J74" s="50"/>
    </row>
    <row r="75" spans="1:10" s="4" customFormat="1" ht="30.75" customHeight="1" x14ac:dyDescent="0.25">
      <c r="A75" s="51">
        <v>8</v>
      </c>
      <c r="B75" s="30" t="s">
        <v>38</v>
      </c>
      <c r="C75" s="50" t="s">
        <v>28</v>
      </c>
      <c r="D75" s="50" t="s">
        <v>124</v>
      </c>
      <c r="E75" s="50" t="s">
        <v>7</v>
      </c>
      <c r="F75" s="50" t="s">
        <v>7</v>
      </c>
      <c r="G75" s="48" t="s">
        <v>7</v>
      </c>
      <c r="H75" s="48" t="s">
        <v>7</v>
      </c>
      <c r="I75" s="50" t="s">
        <v>7</v>
      </c>
      <c r="J75" s="50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71" t="s">
        <v>39</v>
      </c>
      <c r="B77" s="71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67" t="s">
        <v>74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25.5" customHeight="1" x14ac:dyDescent="0.25">
      <c r="A79" s="67" t="s">
        <v>40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20.25" customHeight="1" x14ac:dyDescent="0.25">
      <c r="A80" s="67" t="s">
        <v>75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36.75" customHeight="1" x14ac:dyDescent="0.25">
      <c r="A81" s="67" t="s">
        <v>90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23.25" customHeight="1" x14ac:dyDescent="0.25">
      <c r="A82" s="67" t="s">
        <v>91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x14ac:dyDescent="0.25">
      <c r="A83" s="2"/>
    </row>
  </sheetData>
  <mergeCells count="39">
    <mergeCell ref="A80:J80"/>
    <mergeCell ref="A81:J81"/>
    <mergeCell ref="A82:J82"/>
    <mergeCell ref="H58:H59"/>
    <mergeCell ref="I58:I59"/>
    <mergeCell ref="J58:J59"/>
    <mergeCell ref="A77:B77"/>
    <mergeCell ref="A78:J78"/>
    <mergeCell ref="A79:J79"/>
    <mergeCell ref="A58:A59"/>
    <mergeCell ref="C58:C59"/>
    <mergeCell ref="D58:D59"/>
    <mergeCell ref="E58:E59"/>
    <mergeCell ref="F58:F59"/>
    <mergeCell ref="G58:G59"/>
    <mergeCell ref="J34:J3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A8:J8"/>
    <mergeCell ref="A9:J9"/>
    <mergeCell ref="A11:A12"/>
    <mergeCell ref="B11:B12"/>
    <mergeCell ref="C11:C12"/>
    <mergeCell ref="D11:F11"/>
    <mergeCell ref="G11:I11"/>
    <mergeCell ref="J11:J12"/>
    <mergeCell ref="A7:J7"/>
    <mergeCell ref="I1:J1"/>
    <mergeCell ref="I2:J2"/>
    <mergeCell ref="I3:J3"/>
    <mergeCell ref="A4:J4"/>
    <mergeCell ref="A5:J6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224</vt:i4>
      </vt:variant>
    </vt:vector>
  </HeadingPairs>
  <TitlesOfParts>
    <vt:vector size="226" baseType="lpstr">
      <vt:lpstr>2015</vt:lpstr>
      <vt:lpstr>2016</vt:lpstr>
      <vt:lpstr>'2015'!sub_1100</vt:lpstr>
      <vt:lpstr>'2016'!sub_1100</vt:lpstr>
      <vt:lpstr>'2015'!sub_1101</vt:lpstr>
      <vt:lpstr>'2016'!sub_1101</vt:lpstr>
      <vt:lpstr>'2015'!sub_11011</vt:lpstr>
      <vt:lpstr>'2016'!sub_11011</vt:lpstr>
      <vt:lpstr>'2015'!sub_110111</vt:lpstr>
      <vt:lpstr>'2016'!sub_110111</vt:lpstr>
      <vt:lpstr>'2015'!sub_1101111</vt:lpstr>
      <vt:lpstr>'2016'!sub_1101111</vt:lpstr>
      <vt:lpstr>'2015'!sub_1101112</vt:lpstr>
      <vt:lpstr>'2016'!sub_1101112</vt:lpstr>
      <vt:lpstr>'2015'!sub_1101113</vt:lpstr>
      <vt:lpstr>'2016'!sub_1101113</vt:lpstr>
      <vt:lpstr>'2015'!sub_11011131</vt:lpstr>
      <vt:lpstr>'2016'!sub_11011131</vt:lpstr>
      <vt:lpstr>'2015'!sub_110112</vt:lpstr>
      <vt:lpstr>'2016'!sub_110112</vt:lpstr>
      <vt:lpstr>'2015'!sub_1101121</vt:lpstr>
      <vt:lpstr>'2016'!sub_1101121</vt:lpstr>
      <vt:lpstr>'2015'!sub_110113</vt:lpstr>
      <vt:lpstr>'2016'!sub_110113</vt:lpstr>
      <vt:lpstr>'2015'!sub_1101131</vt:lpstr>
      <vt:lpstr>'2016'!sub_1101131</vt:lpstr>
      <vt:lpstr>'2015'!sub_1101132</vt:lpstr>
      <vt:lpstr>'2016'!sub_1101132</vt:lpstr>
      <vt:lpstr>'2015'!sub_11012</vt:lpstr>
      <vt:lpstr>'2016'!sub_11012</vt:lpstr>
      <vt:lpstr>'2015'!sub_110121</vt:lpstr>
      <vt:lpstr>'2016'!sub_110121</vt:lpstr>
      <vt:lpstr>'2015'!sub_110122</vt:lpstr>
      <vt:lpstr>'2016'!sub_110122</vt:lpstr>
      <vt:lpstr>'2015'!sub_110123</vt:lpstr>
      <vt:lpstr>'2016'!sub_110123</vt:lpstr>
      <vt:lpstr>'2015'!sub_110124</vt:lpstr>
      <vt:lpstr>'2016'!sub_110124</vt:lpstr>
      <vt:lpstr>'2015'!sub_110125</vt:lpstr>
      <vt:lpstr>'2016'!sub_110125</vt:lpstr>
      <vt:lpstr>'2015'!sub_110126</vt:lpstr>
      <vt:lpstr>'2016'!sub_110126</vt:lpstr>
      <vt:lpstr>'2015'!sub_110127</vt:lpstr>
      <vt:lpstr>'2016'!sub_110127</vt:lpstr>
      <vt:lpstr>'2015'!sub_1101271</vt:lpstr>
      <vt:lpstr>'2016'!sub_1101271</vt:lpstr>
      <vt:lpstr>'2015'!sub_110128</vt:lpstr>
      <vt:lpstr>'2016'!sub_110128</vt:lpstr>
      <vt:lpstr>'2015'!sub_11013</vt:lpstr>
      <vt:lpstr>'2016'!sub_11013</vt:lpstr>
      <vt:lpstr>'2015'!sub_110131</vt:lpstr>
      <vt:lpstr>'2016'!sub_110131</vt:lpstr>
      <vt:lpstr>'2015'!sub_11014</vt:lpstr>
      <vt:lpstr>'2016'!sub_11014</vt:lpstr>
      <vt:lpstr>'2015'!sub_110141</vt:lpstr>
      <vt:lpstr>'2016'!sub_110141</vt:lpstr>
      <vt:lpstr>'2015'!sub_11015</vt:lpstr>
      <vt:lpstr>'2016'!sub_11015</vt:lpstr>
      <vt:lpstr>'2015'!sub_11016</vt:lpstr>
      <vt:lpstr>'2016'!sub_11016</vt:lpstr>
      <vt:lpstr>'2015'!sub_11017</vt:lpstr>
      <vt:lpstr>'2016'!sub_11017</vt:lpstr>
      <vt:lpstr>'2015'!sub_11018</vt:lpstr>
      <vt:lpstr>'2016'!sub_11018</vt:lpstr>
      <vt:lpstr>'2015'!sub_1111</vt:lpstr>
      <vt:lpstr>'2016'!sub_1111</vt:lpstr>
      <vt:lpstr>'2015'!sub_1200</vt:lpstr>
      <vt:lpstr>'2016'!sub_1200</vt:lpstr>
      <vt:lpstr>'2015'!sub_1222</vt:lpstr>
      <vt:lpstr>'2016'!sub_1222</vt:lpstr>
      <vt:lpstr>'2015'!sub_1300</vt:lpstr>
      <vt:lpstr>'2016'!sub_1300</vt:lpstr>
      <vt:lpstr>'2015'!sub_13011</vt:lpstr>
      <vt:lpstr>'2016'!sub_13011</vt:lpstr>
      <vt:lpstr>'2015'!sub_13012</vt:lpstr>
      <vt:lpstr>'2016'!sub_13012</vt:lpstr>
      <vt:lpstr>'2015'!sub_1333</vt:lpstr>
      <vt:lpstr>'2016'!sub_1333</vt:lpstr>
      <vt:lpstr>'2015'!sub_1400</vt:lpstr>
      <vt:lpstr>'2016'!sub_1400</vt:lpstr>
      <vt:lpstr>'2015'!sub_1401</vt:lpstr>
      <vt:lpstr>'2016'!sub_1401</vt:lpstr>
      <vt:lpstr>'2015'!sub_14011</vt:lpstr>
      <vt:lpstr>'2016'!sub_14011</vt:lpstr>
      <vt:lpstr>'2015'!sub_1444</vt:lpstr>
      <vt:lpstr>'2016'!sub_1444</vt:lpstr>
      <vt:lpstr>'2015'!sub_1500</vt:lpstr>
      <vt:lpstr>'2016'!sub_1500</vt:lpstr>
      <vt:lpstr>'2015'!sub_1501</vt:lpstr>
      <vt:lpstr>'2016'!sub_1501</vt:lpstr>
      <vt:lpstr>'2015'!sub_1502</vt:lpstr>
      <vt:lpstr>'2016'!sub_1502</vt:lpstr>
      <vt:lpstr>'2015'!sub_15021</vt:lpstr>
      <vt:lpstr>'2016'!sub_15021</vt:lpstr>
      <vt:lpstr>'2015'!sub_1503</vt:lpstr>
      <vt:lpstr>'2016'!sub_1503</vt:lpstr>
      <vt:lpstr>'2015'!sub_15031</vt:lpstr>
      <vt:lpstr>'2016'!sub_15031</vt:lpstr>
      <vt:lpstr>'2015'!sub_1504</vt:lpstr>
      <vt:lpstr>'2016'!sub_1504</vt:lpstr>
      <vt:lpstr>'2015'!sub_15041</vt:lpstr>
      <vt:lpstr>'2016'!sub_15041</vt:lpstr>
      <vt:lpstr>'2015'!sub_1505</vt:lpstr>
      <vt:lpstr>'2016'!sub_1505</vt:lpstr>
      <vt:lpstr>'2015'!sub_15051</vt:lpstr>
      <vt:lpstr>'2016'!sub_15051</vt:lpstr>
      <vt:lpstr>'2015'!sub_1506</vt:lpstr>
      <vt:lpstr>'2016'!sub_1506</vt:lpstr>
      <vt:lpstr>'2015'!sub_1507</vt:lpstr>
      <vt:lpstr>'2016'!sub_1507</vt:lpstr>
      <vt:lpstr>'2015'!sub_15071</vt:lpstr>
      <vt:lpstr>'2016'!sub_15071</vt:lpstr>
      <vt:lpstr>'2015'!sub_1508</vt:lpstr>
      <vt:lpstr>'2016'!sub_1508</vt:lpstr>
      <vt:lpstr>'2015'!sub_1555</vt:lpstr>
      <vt:lpstr>'2016'!sub_1555</vt:lpstr>
      <vt:lpstr>'2015'!sub_21011</vt:lpstr>
      <vt:lpstr>'2016'!sub_21011</vt:lpstr>
      <vt:lpstr>'2015'!sub_210111</vt:lpstr>
      <vt:lpstr>'2016'!sub_210111</vt:lpstr>
      <vt:lpstr>'2015'!sub_3100</vt:lpstr>
      <vt:lpstr>'2016'!sub_3100</vt:lpstr>
      <vt:lpstr>'2015'!sub_3101</vt:lpstr>
      <vt:lpstr>'2016'!sub_3101</vt:lpstr>
      <vt:lpstr>'2015'!sub_31011</vt:lpstr>
      <vt:lpstr>'2016'!sub_31011</vt:lpstr>
      <vt:lpstr>'2015'!sub_310111</vt:lpstr>
      <vt:lpstr>'2016'!sub_310111</vt:lpstr>
      <vt:lpstr>'2015'!sub_3101111</vt:lpstr>
      <vt:lpstr>'2016'!sub_3101111</vt:lpstr>
      <vt:lpstr>'2015'!sub_3101112</vt:lpstr>
      <vt:lpstr>'2016'!sub_3101112</vt:lpstr>
      <vt:lpstr>'2015'!sub_3101113</vt:lpstr>
      <vt:lpstr>'2016'!sub_3101113</vt:lpstr>
      <vt:lpstr>'2015'!sub_31011131</vt:lpstr>
      <vt:lpstr>'2016'!sub_31011131</vt:lpstr>
      <vt:lpstr>'2015'!sub_310112</vt:lpstr>
      <vt:lpstr>'2016'!sub_310112</vt:lpstr>
      <vt:lpstr>'2015'!sub_3101121</vt:lpstr>
      <vt:lpstr>'2016'!sub_3101121</vt:lpstr>
      <vt:lpstr>'2015'!sub_310113</vt:lpstr>
      <vt:lpstr>'2016'!sub_310113</vt:lpstr>
      <vt:lpstr>'2015'!sub_310114</vt:lpstr>
      <vt:lpstr>'2016'!sub_310114</vt:lpstr>
      <vt:lpstr>'2015'!sub_3101141</vt:lpstr>
      <vt:lpstr>'2016'!sub_3101141</vt:lpstr>
      <vt:lpstr>'2015'!sub_3101142</vt:lpstr>
      <vt:lpstr>'2016'!sub_3101142</vt:lpstr>
      <vt:lpstr>'2015'!sub_3101143</vt:lpstr>
      <vt:lpstr>'2016'!sub_3101143</vt:lpstr>
      <vt:lpstr>'2015'!sub_3101144</vt:lpstr>
      <vt:lpstr>'2016'!sub_3101144</vt:lpstr>
      <vt:lpstr>'2015'!sub_3101145</vt:lpstr>
      <vt:lpstr>'2016'!sub_3101145</vt:lpstr>
      <vt:lpstr>'2015'!sub_31012</vt:lpstr>
      <vt:lpstr>'2016'!sub_31012</vt:lpstr>
      <vt:lpstr>'2015'!sub_310121</vt:lpstr>
      <vt:lpstr>'2016'!sub_310121</vt:lpstr>
      <vt:lpstr>'2015'!sub_310122</vt:lpstr>
      <vt:lpstr>'2016'!sub_310122</vt:lpstr>
      <vt:lpstr>'2015'!sub_3101221</vt:lpstr>
      <vt:lpstr>'2016'!sub_3101221</vt:lpstr>
      <vt:lpstr>'2015'!sub_3101222</vt:lpstr>
      <vt:lpstr>'2016'!sub_3101222</vt:lpstr>
      <vt:lpstr>'2015'!sub_3101223</vt:lpstr>
      <vt:lpstr>'2016'!sub_3101223</vt:lpstr>
      <vt:lpstr>'2015'!sub_3101224</vt:lpstr>
      <vt:lpstr>'2016'!sub_3101224</vt:lpstr>
      <vt:lpstr>'2015'!sub_31013</vt:lpstr>
      <vt:lpstr>'2016'!sub_31013</vt:lpstr>
      <vt:lpstr>'2015'!sub_31014</vt:lpstr>
      <vt:lpstr>'2016'!sub_31014</vt:lpstr>
      <vt:lpstr>'2015'!sub_310141</vt:lpstr>
      <vt:lpstr>'2016'!sub_310141</vt:lpstr>
      <vt:lpstr>'2015'!sub_3101411</vt:lpstr>
      <vt:lpstr>'2016'!sub_3101411</vt:lpstr>
      <vt:lpstr>'2015'!sub_31015</vt:lpstr>
      <vt:lpstr>'2016'!sub_31015</vt:lpstr>
      <vt:lpstr>'2015'!sub_3111</vt:lpstr>
      <vt:lpstr>'2016'!sub_3111</vt:lpstr>
      <vt:lpstr>'2015'!sub_3200</vt:lpstr>
      <vt:lpstr>'2016'!sub_3200</vt:lpstr>
      <vt:lpstr>'2015'!sub_3222</vt:lpstr>
      <vt:lpstr>'2016'!sub_3222</vt:lpstr>
      <vt:lpstr>'2015'!sub_3300</vt:lpstr>
      <vt:lpstr>'2016'!sub_3300</vt:lpstr>
      <vt:lpstr>'2015'!sub_33011</vt:lpstr>
      <vt:lpstr>'2016'!sub_33011</vt:lpstr>
      <vt:lpstr>'2015'!sub_33012</vt:lpstr>
      <vt:lpstr>'2016'!sub_33012</vt:lpstr>
      <vt:lpstr>'2015'!sub_3333</vt:lpstr>
      <vt:lpstr>'2016'!sub_3333</vt:lpstr>
      <vt:lpstr>'2015'!sub_3400</vt:lpstr>
      <vt:lpstr>'2016'!sub_3400</vt:lpstr>
      <vt:lpstr>'2015'!sub_3401</vt:lpstr>
      <vt:lpstr>'2016'!sub_3401</vt:lpstr>
      <vt:lpstr>'2015'!sub_3402</vt:lpstr>
      <vt:lpstr>'2016'!sub_3402</vt:lpstr>
      <vt:lpstr>'2015'!sub_34021</vt:lpstr>
      <vt:lpstr>'2016'!sub_34021</vt:lpstr>
      <vt:lpstr>'2015'!sub_3403</vt:lpstr>
      <vt:lpstr>'2016'!sub_3403</vt:lpstr>
      <vt:lpstr>'2015'!sub_34031</vt:lpstr>
      <vt:lpstr>'2016'!sub_34031</vt:lpstr>
      <vt:lpstr>'2015'!sub_3404</vt:lpstr>
      <vt:lpstr>'2016'!sub_3404</vt:lpstr>
      <vt:lpstr>'2015'!sub_34041</vt:lpstr>
      <vt:lpstr>'2016'!sub_34041</vt:lpstr>
      <vt:lpstr>'2015'!sub_3405</vt:lpstr>
      <vt:lpstr>'2016'!sub_3405</vt:lpstr>
      <vt:lpstr>'2015'!sub_34051</vt:lpstr>
      <vt:lpstr>'2016'!sub_34051</vt:lpstr>
      <vt:lpstr>'2015'!sub_3406</vt:lpstr>
      <vt:lpstr>'2016'!sub_3406</vt:lpstr>
      <vt:lpstr>'2015'!sub_3407</vt:lpstr>
      <vt:lpstr>'2016'!sub_3407</vt:lpstr>
      <vt:lpstr>'2015'!sub_34071</vt:lpstr>
      <vt:lpstr>'2016'!sub_34071</vt:lpstr>
      <vt:lpstr>'2015'!sub_3408</vt:lpstr>
      <vt:lpstr>'2016'!sub_3408</vt:lpstr>
      <vt:lpstr>'2015'!sub_3444</vt:lpstr>
      <vt:lpstr>'2016'!sub_3444</vt:lpstr>
      <vt:lpstr>'2015'!sub_3555</vt:lpstr>
      <vt:lpstr>'2016'!sub_3555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2017-04-27T07:02:51Z</dcterms:modified>
</cp:coreProperties>
</file>